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8892" windowHeight="6612" tabRatio="750" activeTab="0"/>
  </bookViews>
  <sheets>
    <sheet name="Resume" sheetId="1" r:id="rId1"/>
    <sheet name="Data" sheetId="2" r:id="rId2"/>
  </sheets>
  <externalReferences>
    <externalReference r:id="rId5"/>
    <externalReference r:id="rId6"/>
    <externalReference r:id="rId7"/>
  </externalReferences>
  <definedNames>
    <definedName name="_Arg1">#REF!</definedName>
    <definedName name="_Arg3">#REF!</definedName>
    <definedName name="Airprop">#REF!</definedName>
    <definedName name="Airvalue">#REF!</definedName>
    <definedName name="altitude">#REF!</definedName>
    <definedName name="Area">#REF!</definedName>
    <definedName name="Dab">#REF!</definedName>
    <definedName name="delta">#REF!</definedName>
    <definedName name="density_ratio">#REF!</definedName>
    <definedName name="Diam">#REF!</definedName>
    <definedName name="Diameter">#REF!</definedName>
    <definedName name="gtab">#REF!</definedName>
    <definedName name="htab">#REF!</definedName>
    <definedName name="Prandtl">#REF!</definedName>
    <definedName name="pressure_ratio">#REF!</definedName>
    <definedName name="ptab">#REF!</definedName>
    <definedName name="Qtot">#REF!</definedName>
    <definedName name="Relhum">#REF!</definedName>
    <definedName name="Reynolds">#REF!</definedName>
    <definedName name="Schmidt">#REF!</definedName>
    <definedName name="Tair">#REF!</definedName>
    <definedName name="temp_ratio">#REF!</definedName>
    <definedName name="Tfilm">#REF!</definedName>
    <definedName name="Tskin">#REF!</definedName>
    <definedName name="ttab">#REF!</definedName>
    <definedName name="Velhsi">#REF!</definedName>
    <definedName name="Velocity">#REF!</definedName>
    <definedName name="Watprop">#REF!</definedName>
    <definedName name="Watvalue">#REF!</definedName>
  </definedNames>
  <calcPr fullCalcOnLoad="1"/>
</workbook>
</file>

<file path=xl/sharedStrings.xml><?xml version="1.0" encoding="utf-8"?>
<sst xmlns="http://schemas.openxmlformats.org/spreadsheetml/2006/main" count="394" uniqueCount="112">
  <si>
    <t xml:space="preserve"> </t>
  </si>
  <si>
    <t>-</t>
  </si>
  <si>
    <t>Dext =</t>
  </si>
  <si>
    <t>dn =</t>
  </si>
  <si>
    <t>Sch =</t>
  </si>
  <si>
    <t>Pipe_Imp_CS_Dext_dn</t>
  </si>
  <si>
    <t>Pipe_Imp_CS_Thickness_dn_sch</t>
  </si>
  <si>
    <t>s =</t>
  </si>
  <si>
    <t>mm</t>
  </si>
  <si>
    <t>Dint =</t>
  </si>
  <si>
    <t>Pipe_Imp_CS_Dint_dn_sch</t>
  </si>
  <si>
    <t>10S</t>
  </si>
  <si>
    <t>40S</t>
  </si>
  <si>
    <t>80S</t>
  </si>
  <si>
    <t>dn</t>
  </si>
  <si>
    <t>5S</t>
  </si>
  <si>
    <t>dext</t>
  </si>
  <si>
    <t>Schedule</t>
  </si>
  <si>
    <t xml:space="preserve">ASME B36.10M SCHEDULE </t>
  </si>
  <si>
    <t>"</t>
  </si>
  <si>
    <r>
      <t>d</t>
    </r>
    <r>
      <rPr>
        <b/>
        <vertAlign val="subscript"/>
        <sz val="10"/>
        <color indexed="8"/>
        <rFont val="Arial Narrow"/>
        <family val="2"/>
      </rPr>
      <t>ext</t>
    </r>
  </si>
  <si>
    <t>Stainless steel pipe thickness  s (mm)</t>
  </si>
  <si>
    <t>Reference</t>
  </si>
  <si>
    <t xml:space="preserve">ANSI/ASME B36.19M-1985 </t>
  </si>
  <si>
    <t>Reaffirmed 1994</t>
  </si>
  <si>
    <t xml:space="preserve">Tables 2A. Dimensions of welded and seamless steel pipe - SI units </t>
  </si>
  <si>
    <t>Stainless steel pipe</t>
  </si>
  <si>
    <t>SI</t>
  </si>
  <si>
    <t>Imperial</t>
  </si>
  <si>
    <t>in</t>
  </si>
  <si>
    <t>Pipe_SI_CS_Dext_dn</t>
  </si>
  <si>
    <t>Pipe_SI_CS_Thickness_dn_sch</t>
  </si>
  <si>
    <t>Pipe_SI_CS_Dint_dn_sch</t>
  </si>
  <si>
    <t>Carbon steel pipes with nominal diameter input dn  in milimeters and in inches, exterior diameter and thickness in milimeters, according ASME B36.10M</t>
  </si>
  <si>
    <t>Nominal diameter in milimeters and in inches</t>
  </si>
  <si>
    <t>Table 1  Dimensions and weights of</t>
  </si>
  <si>
    <t>welded and seamless wrought steel pipe</t>
  </si>
  <si>
    <t>ASME B36.10M-2000</t>
  </si>
  <si>
    <t>(Revision of ASME B36.10M-1996)</t>
  </si>
  <si>
    <t>from:</t>
  </si>
  <si>
    <t>Extracted from carbon steel pipe data</t>
  </si>
  <si>
    <t>Stainless steel thickness according ASME B36.19-1985</t>
  </si>
  <si>
    <t>Carbon steel pipe thickness  s (mm)</t>
  </si>
  <si>
    <t>Nominal pressures  PN  [bar]</t>
  </si>
  <si>
    <t>dn = Dext</t>
  </si>
  <si>
    <t>PN =</t>
  </si>
  <si>
    <t>Din =</t>
  </si>
  <si>
    <t>bar</t>
  </si>
  <si>
    <t xml:space="preserve"> SI</t>
  </si>
  <si>
    <t>HDPE PE100 Thickness  (mm)  and (in)    ISO 4427</t>
  </si>
  <si>
    <t>dn (*)</t>
  </si>
  <si>
    <t>Note (*)</t>
  </si>
  <si>
    <t>Nominal diameters in inches in</t>
  </si>
  <si>
    <t>ISO 4427  PE 100 Design stress 8.0 MPa</t>
  </si>
  <si>
    <t>ISO 4427  PE 80 Design stress 6.3 MPa</t>
  </si>
  <si>
    <t>http://www.soheval.cl/files/Tablas_tecnicas.pdf</t>
  </si>
  <si>
    <t>For info., http://www.krah.cl/wp-content/uploads/2013/10/catalogo_krah_final_baja.pdf</t>
  </si>
  <si>
    <t>Nominal pressure  PN  [bar]</t>
  </si>
  <si>
    <t>Thickness of HDPE PE80 pipe  DIN 8074 / ISO 4427</t>
  </si>
  <si>
    <t xml:space="preserve">red colour are not defined in the </t>
  </si>
  <si>
    <t>imperial denomination</t>
  </si>
  <si>
    <t>Resume of pipe functions</t>
  </si>
  <si>
    <t>Carbon steel (dn, SI units)</t>
  </si>
  <si>
    <t>Dn =</t>
  </si>
  <si>
    <t>HDPE PE80 (dn, SI units)</t>
  </si>
  <si>
    <t>SCH =</t>
  </si>
  <si>
    <t xml:space="preserve"> - 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</si>
  <si>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</si>
  <si>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 xml:space="preserve">Pipe_SI_CS_Dint_dn_sch </t>
  </si>
  <si>
    <t>Pipe_SI_HD80_Dint_Dn_PN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</si>
  <si>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</t>
    </r>
  </si>
  <si>
    <t xml:space="preserve">Pipe_SI_CS_Dext_dn  </t>
  </si>
  <si>
    <t>Pipe_SI_HD80_Dext_Dn</t>
  </si>
  <si>
    <t xml:space="preserve">Pipe_SI_CS_Thickness_dn_sch  </t>
  </si>
  <si>
    <t>Pipe_SI_HD80_Thickness_Dn_PN</t>
  </si>
  <si>
    <t>Stainless steel (dn, SI units)</t>
  </si>
  <si>
    <t>HDPE PE80 (dn, Imperial units)</t>
  </si>
  <si>
    <t xml:space="preserve"> -</t>
  </si>
  <si>
    <t xml:space="preserve">Pipe_SI_SS_Dint_dn_sch  </t>
  </si>
  <si>
    <t>Pipe_Imp_HD80_Dint_Dn_PN</t>
  </si>
  <si>
    <t xml:space="preserve">Pipe_SI_SS_Dext_dn  </t>
  </si>
  <si>
    <t>Pipe_Imp_HD80_Dext_Dn</t>
  </si>
  <si>
    <t xml:space="preserve">Pipe_SI_SS_Thickness_dn_sch  </t>
  </si>
  <si>
    <t>Pipe_Imp_HD80_Thickness_Dn_PN</t>
  </si>
  <si>
    <t>Carbon steel  (dn, Imperial units)</t>
  </si>
  <si>
    <t>Stainless steel  (dn Imperial units)</t>
  </si>
  <si>
    <t>Pipe_Imp_SS_Dint_Dn_SCH</t>
  </si>
  <si>
    <t>Pipe_Imp_SS_Dext_Dn</t>
  </si>
  <si>
    <t>Pipe_Imp_SS_Thickness_Dn_SCH</t>
  </si>
  <si>
    <t>HDPE PE100 (dn, SI units)</t>
  </si>
  <si>
    <t>Pipe_SI_HD100_Dint_Dn_PN</t>
  </si>
  <si>
    <t>Pipe_SI_HD100_Dext_Dn(Dn)</t>
  </si>
  <si>
    <t>Pipe_SI_HD100_Thickness_Dn_PN</t>
  </si>
  <si>
    <t>HDPE PE100 (dn, Imperial units)</t>
  </si>
  <si>
    <t>Pipe_Imp_HD100_Dint_Dn_PN</t>
  </si>
  <si>
    <t>Pipe_Imp_HD100_Dext_Dn</t>
  </si>
  <si>
    <t>Pipe_Imp_HD100_Thickness_Dn_PN</t>
  </si>
  <si>
    <t>STD</t>
  </si>
  <si>
    <t>XS</t>
  </si>
  <si>
    <t>XXS</t>
  </si>
  <si>
    <t>Check</t>
  </si>
  <si>
    <t>Old rev. cjc. 07.03.2017</t>
  </si>
  <si>
    <t>Input error in nominal diameter</t>
  </si>
  <si>
    <t>Imput error en schedule</t>
  </si>
  <si>
    <r>
      <t xml:space="preserve">Carbon steel pipe </t>
    </r>
    <r>
      <rPr>
        <b/>
        <sz val="12"/>
        <rFont val="Arial"/>
        <family val="2"/>
      </rPr>
      <t>SI</t>
    </r>
  </si>
  <si>
    <r>
      <t xml:space="preserve">Carbon steel pipe </t>
    </r>
    <r>
      <rPr>
        <b/>
        <sz val="12"/>
        <rFont val="Arial"/>
        <family val="2"/>
      </rPr>
      <t>Imp</t>
    </r>
  </si>
  <si>
    <t>Rev. cjc.10.05.2021</t>
  </si>
  <si>
    <t>Stainless steel (with input validation)</t>
  </si>
  <si>
    <t>Carbon steel (with input validation)</t>
  </si>
  <si>
    <t>(Without input validation)</t>
  </si>
  <si>
    <t>rev. cjc. 04.02.2022</t>
  </si>
  <si>
    <t>Note: For shedules, use capital letters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</si>
</sst>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"/>
    <numFmt numFmtId="165" formatCode="#,##0.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b/>
      <sz val="10"/>
      <color indexed="40"/>
      <name val="Arial"/>
      <family val="2"/>
    </font>
    <font>
      <b/>
      <sz val="8"/>
      <color indexed="40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8"/>
      <color indexed="4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8"/>
      <color rgb="FF00B0F0"/>
      <name val="Arial Narrow"/>
      <family val="2"/>
    </font>
    <font>
      <b/>
      <sz val="10"/>
      <color rgb="FF00B0F0"/>
      <name val="Arial"/>
      <family val="2"/>
    </font>
    <font>
      <b/>
      <sz val="8"/>
      <color theme="1"/>
      <name val="Arial Narrow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8"/>
      <color rgb="FF00B0F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/>
      <right style="thin"/>
      <top style="thin"/>
      <bottom style="thin"/>
    </border>
    <border>
      <left/>
      <right style="thin">
        <color rgb="FF00B0F0"/>
      </right>
      <top style="thin">
        <color rgb="FF00B0F0"/>
      </top>
      <bottom/>
    </border>
    <border>
      <left/>
      <right/>
      <top style="thin">
        <color rgb="FF00B0F0"/>
      </top>
      <bottom style="thin">
        <color rgb="FF00B0F0"/>
      </bottom>
    </border>
    <border>
      <left/>
      <right/>
      <top/>
      <bottom style="thin">
        <color rgb="FF00B0F0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/>
      <right style="thin">
        <color rgb="FF00B0F0"/>
      </right>
      <top/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/>
      <top/>
      <bottom style="thin">
        <color rgb="FF00B0F0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>
        <color indexed="12"/>
      </right>
      <top style="thin"/>
      <bottom style="thin"/>
    </border>
    <border>
      <left style="thin"/>
      <right style="thin"/>
      <top/>
      <bottom/>
    </border>
    <border>
      <left style="thin"/>
      <right style="double">
        <color indexed="12"/>
      </right>
      <top/>
      <bottom/>
    </border>
    <border>
      <left/>
      <right style="thin"/>
      <top/>
      <bottom/>
    </border>
    <border>
      <left/>
      <right style="thin"/>
      <top style="thin"/>
      <bottom style="double">
        <color rgb="FF00B0F0"/>
      </bottom>
    </border>
    <border>
      <left style="thin"/>
      <right style="thin"/>
      <top style="thin"/>
      <bottom style="double">
        <color rgb="FF00B0F0"/>
      </bottom>
    </border>
    <border>
      <left style="double">
        <color indexed="12"/>
      </left>
      <right style="double">
        <color rgb="FF00B0F0"/>
      </right>
      <top style="double">
        <color rgb="FF00B0F0"/>
      </top>
      <bottom style="thin"/>
    </border>
    <border>
      <left style="double">
        <color indexed="12"/>
      </left>
      <right style="double">
        <color rgb="FF00B0F0"/>
      </right>
      <top style="thin"/>
      <bottom style="thin"/>
    </border>
    <border>
      <left style="double">
        <color indexed="12"/>
      </left>
      <right style="double">
        <color rgb="FF00B0F0"/>
      </right>
      <top style="thin"/>
      <bottom style="double">
        <color rgb="FF00B0F0"/>
      </bottom>
    </border>
    <border>
      <left style="thin"/>
      <right style="thin"/>
      <top style="double">
        <color indexed="12"/>
      </top>
      <bottom style="double">
        <color rgb="FF00B0F0"/>
      </bottom>
    </border>
    <border>
      <left style="thin"/>
      <right style="thin"/>
      <top/>
      <bottom style="double">
        <color rgb="FF00B0F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rgb="FF00B0F0"/>
      </right>
      <top/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thin"/>
    </border>
    <border>
      <left style="double">
        <color rgb="FF00B0F0"/>
      </left>
      <right/>
      <top style="thin"/>
      <bottom style="thin"/>
    </border>
    <border>
      <left style="double">
        <color rgb="FF00B0F0"/>
      </left>
      <right/>
      <top style="thin"/>
      <bottom style="double">
        <color rgb="FF00B0F0"/>
      </bottom>
    </border>
    <border>
      <left style="double">
        <color rgb="FF00B0F0"/>
      </left>
      <right style="thin">
        <color rgb="FF00B0F0"/>
      </right>
      <top/>
      <bottom/>
    </border>
    <border>
      <left style="double">
        <color rgb="FF00B0F0"/>
      </left>
      <right style="thin">
        <color rgb="FF00B0F0"/>
      </right>
      <top style="double">
        <color rgb="FF00B0F0"/>
      </top>
      <bottom/>
    </border>
    <border>
      <left/>
      <right style="thin"/>
      <top style="double">
        <color indexed="12"/>
      </top>
      <bottom style="double">
        <color rgb="FF00B0F0"/>
      </bottom>
    </border>
    <border>
      <left style="thin">
        <color rgb="FF00B0F0"/>
      </left>
      <right style="double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double">
        <color rgb="FF00B0F0"/>
      </right>
      <top style="thin">
        <color rgb="FF00B0F0"/>
      </top>
      <bottom style="double">
        <color rgb="FF00B0F0"/>
      </bottom>
    </border>
    <border>
      <left style="thin">
        <color rgb="FF00B0F0"/>
      </left>
      <right style="double">
        <color rgb="FF00B0F0"/>
      </right>
      <top style="double">
        <color rgb="FF00B0F0"/>
      </top>
      <bottom style="thin">
        <color rgb="FF00B0F0"/>
      </bottom>
    </border>
    <border>
      <left style="thin">
        <color rgb="FF00B0F0"/>
      </left>
      <right style="double">
        <color rgb="FF00B0F0"/>
      </right>
      <top/>
      <bottom/>
    </border>
    <border>
      <left style="thin">
        <color rgb="FF00B0F0"/>
      </left>
      <right style="double">
        <color rgb="FF00B0F0"/>
      </right>
      <top style="double">
        <color rgb="FF00B0F0"/>
      </top>
      <bottom/>
    </border>
    <border>
      <left style="double">
        <color rgb="FF00B0F0"/>
      </left>
      <right style="thin">
        <color rgb="FF00B0F0"/>
      </right>
      <top style="double">
        <color rgb="FF00B0F0"/>
      </top>
      <bottom style="thin">
        <color rgb="FF00B0F0"/>
      </bottom>
    </border>
    <border>
      <left style="double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thin">
        <color rgb="FF00B0F0"/>
      </left>
      <right/>
      <top style="thin">
        <color rgb="FF00B0F0"/>
      </top>
      <bottom style="double">
        <color rgb="FF00B0F0"/>
      </bottom>
    </border>
    <border>
      <left style="thin"/>
      <right style="double">
        <color rgb="FF00B0F0"/>
      </right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thin">
        <color rgb="FF00B0F0"/>
      </left>
      <right style="thin">
        <color rgb="FF00B0F0"/>
      </right>
      <top style="double">
        <color rgb="FF00B0F0"/>
      </top>
      <bottom/>
    </border>
    <border>
      <left style="double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double">
        <color rgb="FF00B0F0"/>
      </top>
      <bottom style="thin">
        <color rgb="FF00B0F0"/>
      </bottom>
    </border>
    <border>
      <left style="thin">
        <color rgb="FF00B0F0"/>
      </left>
      <right/>
      <top style="double">
        <color rgb="FF00B0F0"/>
      </top>
      <bottom style="thin">
        <color rgb="FF00B0F0"/>
      </bottom>
    </border>
    <border>
      <left style="thin"/>
      <right/>
      <top style="double">
        <color rgb="FF00B0F0"/>
      </top>
      <bottom/>
    </border>
    <border>
      <left style="thin"/>
      <right style="thin"/>
      <top style="double">
        <color rgb="FF00B0F0"/>
      </top>
      <bottom/>
    </border>
    <border>
      <left style="thin"/>
      <right style="double">
        <color rgb="FF00B0F0"/>
      </right>
      <top style="double">
        <color rgb="FF00B0F0"/>
      </top>
      <bottom/>
    </border>
    <border>
      <left style="double">
        <color rgb="FF00B0F0"/>
      </left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double">
        <color rgb="FF00B0F0"/>
      </right>
      <top/>
      <bottom style="thin"/>
    </border>
    <border>
      <left style="thin"/>
      <right/>
      <top style="thin"/>
      <bottom/>
    </border>
    <border>
      <left style="thin"/>
      <right style="double">
        <color rgb="FF00B0F0"/>
      </right>
      <top style="thin"/>
      <bottom/>
    </border>
    <border>
      <left style="double">
        <color rgb="FF00B0F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 style="thin"/>
      <right style="thin"/>
      <top style="double">
        <color rgb="FF0070C0"/>
      </top>
      <bottom/>
    </border>
    <border>
      <left style="thin"/>
      <right style="double">
        <color rgb="FF00B0F0"/>
      </right>
      <top style="double">
        <color rgb="FF0070C0"/>
      </top>
      <bottom/>
    </border>
    <border>
      <left style="thin"/>
      <right/>
      <top/>
      <bottom/>
    </border>
    <border>
      <left style="thin"/>
      <right/>
      <top/>
      <bottom style="double">
        <color rgb="FF00B0F0"/>
      </bottom>
    </border>
    <border>
      <left/>
      <right style="double">
        <color rgb="FF00B0F0"/>
      </right>
      <top/>
      <bottom style="thin"/>
    </border>
    <border>
      <left style="thin">
        <color rgb="FF00B0F0"/>
      </left>
      <right style="thin">
        <color rgb="FF00B0F0"/>
      </right>
      <top/>
      <bottom style="double">
        <color rgb="FF00B0F0"/>
      </bottom>
    </border>
    <border>
      <left style="thick">
        <color rgb="FF00B0F0"/>
      </left>
      <right/>
      <top/>
      <bottom/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/>
      <right style="thick">
        <color rgb="FF00B0F0"/>
      </right>
      <top/>
      <bottom style="thick">
        <color rgb="FF00B0F0"/>
      </bottom>
    </border>
    <border>
      <left/>
      <right style="thin">
        <color rgb="FF00B0F0"/>
      </right>
      <top style="double">
        <color rgb="FF00B0F0"/>
      </top>
      <bottom style="thin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/>
      <right/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/>
      <right/>
      <top style="double">
        <color rgb="FF00B0F0"/>
      </top>
      <bottom style="thin"/>
    </border>
    <border>
      <left/>
      <right style="double">
        <color rgb="FF00B0F0"/>
      </right>
      <top style="double">
        <color rgb="FF00B0F0"/>
      </top>
      <bottom style="thin"/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/>
      <right/>
      <top style="double">
        <color rgb="FF00B0F0"/>
      </top>
      <bottom style="medium">
        <color indexed="12"/>
      </bottom>
    </border>
    <border>
      <left/>
      <right style="double">
        <color rgb="FF00B0F0"/>
      </right>
      <top style="double">
        <color rgb="FF00B0F0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2" fontId="5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64" fillId="34" borderId="13" xfId="0" applyFont="1" applyFill="1" applyBorder="1" applyAlignment="1" applyProtection="1">
      <alignment horizontal="center"/>
      <protection/>
    </xf>
    <xf numFmtId="0" fontId="65" fillId="13" borderId="14" xfId="0" applyFont="1" applyFill="1" applyBorder="1" applyAlignment="1" applyProtection="1">
      <alignment horizontal="center"/>
      <protection/>
    </xf>
    <xf numFmtId="0" fontId="65" fillId="13" borderId="11" xfId="0" applyFont="1" applyFill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0" fontId="66" fillId="1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7" fillId="34" borderId="19" xfId="0" applyFont="1" applyFill="1" applyBorder="1" applyAlignment="1" applyProtection="1">
      <alignment horizontal="center"/>
      <protection/>
    </xf>
    <xf numFmtId="12" fontId="0" fillId="0" borderId="14" xfId="0" applyNumberFormat="1" applyBorder="1" applyAlignment="1" applyProtection="1">
      <alignment horizontal="center"/>
      <protection/>
    </xf>
    <xf numFmtId="13" fontId="0" fillId="0" borderId="15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0" fontId="1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6" fillId="0" borderId="26" xfId="0" applyFont="1" applyFill="1" applyBorder="1" applyAlignment="1">
      <alignment horizontal="center"/>
    </xf>
    <xf numFmtId="0" fontId="68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71" fillId="0" borderId="0" xfId="0" applyFont="1" applyAlignment="1">
      <alignment horizontal="right"/>
    </xf>
    <xf numFmtId="0" fontId="0" fillId="37" borderId="16" xfId="0" applyFont="1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26" xfId="0" applyFont="1" applyBorder="1" applyAlignment="1">
      <alignment/>
    </xf>
    <xf numFmtId="12" fontId="0" fillId="35" borderId="10" xfId="0" applyNumberFormat="1" applyFill="1" applyBorder="1" applyAlignment="1">
      <alignment horizontal="center"/>
    </xf>
    <xf numFmtId="12" fontId="0" fillId="35" borderId="10" xfId="0" applyNumberFormat="1" applyFill="1" applyBorder="1" applyAlignment="1">
      <alignment/>
    </xf>
    <xf numFmtId="0" fontId="0" fillId="17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7" borderId="46" xfId="0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17" borderId="49" xfId="0" applyFill="1" applyBorder="1" applyAlignment="1">
      <alignment horizontal="center"/>
    </xf>
    <xf numFmtId="0" fontId="0" fillId="38" borderId="50" xfId="0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17" borderId="55" xfId="0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2" fontId="0" fillId="19" borderId="56" xfId="0" applyNumberFormat="1" applyFill="1" applyBorder="1" applyAlignment="1">
      <alignment horizontal="center"/>
    </xf>
    <xf numFmtId="12" fontId="0" fillId="19" borderId="56" xfId="0" applyNumberFormat="1" applyFill="1" applyBorder="1" applyAlignment="1">
      <alignment/>
    </xf>
    <xf numFmtId="12" fontId="72" fillId="19" borderId="56" xfId="0" applyNumberFormat="1" applyFont="1" applyFill="1" applyBorder="1" applyAlignment="1">
      <alignment/>
    </xf>
    <xf numFmtId="12" fontId="0" fillId="19" borderId="57" xfId="0" applyNumberFormat="1" applyFill="1" applyBorder="1" applyAlignment="1">
      <alignment/>
    </xf>
    <xf numFmtId="12" fontId="0" fillId="19" borderId="58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2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19" borderId="10" xfId="0" applyNumberFormat="1" applyFill="1" applyBorder="1" applyAlignment="1">
      <alignment horizontal="center"/>
    </xf>
    <xf numFmtId="12" fontId="0" fillId="0" borderId="59" xfId="0" applyNumberFormat="1" applyFont="1" applyBorder="1" applyAlignment="1">
      <alignment horizontal="center"/>
    </xf>
    <xf numFmtId="12" fontId="0" fillId="0" borderId="60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2" fontId="0" fillId="0" borderId="64" xfId="0" applyNumberFormat="1" applyBorder="1" applyAlignment="1">
      <alignment horizontal="center"/>
    </xf>
    <xf numFmtId="12" fontId="0" fillId="12" borderId="39" xfId="0" applyNumberFormat="1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12" borderId="65" xfId="0" applyFill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0" fillId="19" borderId="15" xfId="0" applyNumberFormat="1" applyFill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19" borderId="69" xfId="0" applyNumberFormat="1" applyFill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3" fontId="0" fillId="19" borderId="66" xfId="0" applyNumberForma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12" fontId="0" fillId="0" borderId="70" xfId="0" applyNumberFormat="1" applyBorder="1" applyAlignment="1">
      <alignment/>
    </xf>
    <xf numFmtId="12" fontId="0" fillId="0" borderId="12" xfId="0" applyNumberFormat="1" applyBorder="1" applyAlignment="1">
      <alignment/>
    </xf>
    <xf numFmtId="12" fontId="0" fillId="0" borderId="12" xfId="0" applyNumberFormat="1" applyFont="1" applyBorder="1" applyAlignment="1">
      <alignment/>
    </xf>
    <xf numFmtId="12" fontId="70" fillId="0" borderId="12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39" borderId="72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76" xfId="0" applyBorder="1" applyAlignment="1">
      <alignment horizontal="center"/>
    </xf>
    <xf numFmtId="0" fontId="0" fillId="39" borderId="48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24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23" fillId="0" borderId="81" xfId="0" applyFont="1" applyFill="1" applyBorder="1" applyAlignment="1">
      <alignment horizontal="left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 horizontal="center"/>
    </xf>
    <xf numFmtId="0" fontId="24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24" fillId="0" borderId="8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left"/>
    </xf>
    <xf numFmtId="0" fontId="0" fillId="0" borderId="46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23" fillId="0" borderId="28" xfId="0" applyFont="1" applyFill="1" applyBorder="1" applyAlignment="1">
      <alignment horizontal="left"/>
    </xf>
    <xf numFmtId="0" fontId="24" fillId="0" borderId="46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7" fillId="0" borderId="75" xfId="0" applyFont="1" applyFill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4" fillId="0" borderId="3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0" fillId="0" borderId="75" xfId="0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75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4" xfId="0" applyBorder="1" applyAlignment="1">
      <alignment horizontal="center"/>
    </xf>
    <xf numFmtId="0" fontId="23" fillId="0" borderId="28" xfId="0" applyFont="1" applyFill="1" applyBorder="1" applyAlignment="1">
      <alignment horizontal="left" vertical="center"/>
    </xf>
    <xf numFmtId="0" fontId="0" fillId="0" borderId="85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8" xfId="0" applyFont="1" applyBorder="1" applyAlignment="1">
      <alignment/>
    </xf>
    <xf numFmtId="0" fontId="0" fillId="0" borderId="87" xfId="0" applyFill="1" applyBorder="1" applyAlignment="1">
      <alignment horizont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Font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72" fillId="0" borderId="15" xfId="0" applyFont="1" applyFill="1" applyBorder="1" applyAlignment="1">
      <alignment horizontal="center"/>
    </xf>
    <xf numFmtId="0" fontId="0" fillId="39" borderId="48" xfId="0" applyFont="1" applyFill="1" applyBorder="1" applyAlignment="1">
      <alignment horizontal="center"/>
    </xf>
    <xf numFmtId="0" fontId="0" fillId="33" borderId="12" xfId="0" applyFont="1" applyFill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16" fillId="0" borderId="84" xfId="0" applyFont="1" applyFill="1" applyBorder="1" applyAlignment="1">
      <alignment horizontal="center"/>
    </xf>
    <xf numFmtId="0" fontId="15" fillId="0" borderId="84" xfId="0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35" borderId="96" xfId="0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72" fillId="0" borderId="96" xfId="0" applyFont="1" applyFill="1" applyBorder="1" applyAlignment="1">
      <alignment horizontal="center"/>
    </xf>
    <xf numFmtId="12" fontId="0" fillId="35" borderId="96" xfId="0" applyNumberForma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Border="1" applyAlignment="1">
      <alignment/>
    </xf>
    <xf numFmtId="12" fontId="0" fillId="39" borderId="72" xfId="0" applyNumberFormat="1" applyFont="1" applyFill="1" applyBorder="1" applyAlignment="1">
      <alignment vertical="center"/>
    </xf>
    <xf numFmtId="12" fontId="0" fillId="12" borderId="37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7" fillId="33" borderId="12" xfId="0" applyFont="1" applyFill="1" applyBorder="1" applyAlignment="1" applyProtection="1">
      <alignment horizontal="center"/>
      <protection/>
    </xf>
    <xf numFmtId="0" fontId="17" fillId="33" borderId="18" xfId="0" applyFont="1" applyFill="1" applyBorder="1" applyAlignment="1" applyProtection="1">
      <alignment horizontal="center"/>
      <protection/>
    </xf>
    <xf numFmtId="0" fontId="17" fillId="33" borderId="15" xfId="0" applyFont="1" applyFill="1" applyBorder="1" applyAlignment="1" applyProtection="1">
      <alignment horizontal="center"/>
      <protection/>
    </xf>
    <xf numFmtId="0" fontId="66" fillId="13" borderId="12" xfId="0" applyFont="1" applyFill="1" applyBorder="1" applyAlignment="1">
      <alignment horizontal="center"/>
    </xf>
    <xf numFmtId="0" fontId="66" fillId="13" borderId="18" xfId="0" applyFont="1" applyFill="1" applyBorder="1" applyAlignment="1">
      <alignment horizontal="center"/>
    </xf>
    <xf numFmtId="0" fontId="66" fillId="13" borderId="15" xfId="0" applyFont="1" applyFill="1" applyBorder="1" applyAlignment="1">
      <alignment horizontal="center"/>
    </xf>
    <xf numFmtId="12" fontId="2" fillId="0" borderId="97" xfId="0" applyNumberFormat="1" applyFont="1" applyBorder="1" applyAlignment="1">
      <alignment horizontal="center"/>
    </xf>
    <xf numFmtId="12" fontId="2" fillId="0" borderId="98" xfId="0" applyNumberFormat="1" applyFont="1" applyBorder="1" applyAlignment="1">
      <alignment horizontal="center"/>
    </xf>
    <xf numFmtId="12" fontId="2" fillId="0" borderId="99" xfId="0" applyNumberFormat="1" applyFont="1" applyBorder="1" applyAlignment="1">
      <alignment horizontal="center"/>
    </xf>
    <xf numFmtId="12" fontId="0" fillId="12" borderId="100" xfId="0" applyNumberFormat="1" applyFont="1" applyFill="1" applyBorder="1" applyAlignment="1">
      <alignment horizontal="center"/>
    </xf>
    <xf numFmtId="12" fontId="0" fillId="12" borderId="100" xfId="0" applyNumberFormat="1" applyFill="1" applyBorder="1" applyAlignment="1">
      <alignment horizontal="center"/>
    </xf>
    <xf numFmtId="12" fontId="0" fillId="12" borderId="101" xfId="0" applyNumberForma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17" borderId="105" xfId="0" applyFont="1" applyFill="1" applyBorder="1" applyAlignment="1">
      <alignment horizontal="center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69" fillId="13" borderId="19" xfId="0" applyFont="1" applyFill="1" applyBorder="1" applyAlignment="1">
      <alignment horizontal="center"/>
    </xf>
    <xf numFmtId="0" fontId="69" fillId="1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85</xdr:row>
      <xdr:rowOff>66675</xdr:rowOff>
    </xdr:from>
    <xdr:to>
      <xdr:col>25</xdr:col>
      <xdr:colOff>352425</xdr:colOff>
      <xdr:row>122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8305800" y="14687550"/>
          <a:ext cx="4248150" cy="6115050"/>
          <a:chOff x="6499860" y="1021080"/>
          <a:chExt cx="5981700" cy="808482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99860" y="1021080"/>
            <a:ext cx="5981700" cy="58372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99860" y="6866405"/>
            <a:ext cx="5981700" cy="223949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47625</xdr:colOff>
      <xdr:row>56</xdr:row>
      <xdr:rowOff>85725</xdr:rowOff>
    </xdr:from>
    <xdr:to>
      <xdr:col>24</xdr:col>
      <xdr:colOff>581025</xdr:colOff>
      <xdr:row>79</xdr:row>
      <xdr:rowOff>142875</xdr:rowOff>
    </xdr:to>
    <xdr:grpSp>
      <xdr:nvGrpSpPr>
        <xdr:cNvPr id="4" name="Group 7"/>
        <xdr:cNvGrpSpPr>
          <a:grpSpLocks/>
        </xdr:cNvGrpSpPr>
      </xdr:nvGrpSpPr>
      <xdr:grpSpPr>
        <a:xfrm>
          <a:off x="9201150" y="9972675"/>
          <a:ext cx="2819400" cy="3781425"/>
          <a:chOff x="1207770" y="186690"/>
          <a:chExt cx="6701790" cy="9422130"/>
        </a:xfrm>
        <a:solidFill>
          <a:srgbClr val="FFFFFF"/>
        </a:solidFill>
      </xdr:grpSpPr>
      <xdr:pic>
        <xdr:nvPicPr>
          <xdr:cNvPr id="5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11121" y="186690"/>
            <a:ext cx="2751085" cy="8008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94893" y="1402145"/>
            <a:ext cx="6614667" cy="15428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78666" y="2961507"/>
            <a:ext cx="6088576" cy="47652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07770" y="8009413"/>
            <a:ext cx="6522517" cy="15994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279814" y="947527"/>
            <a:ext cx="1249884" cy="1907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409575</xdr:colOff>
      <xdr:row>135</xdr:row>
      <xdr:rowOff>28575</xdr:rowOff>
    </xdr:from>
    <xdr:to>
      <xdr:col>17</xdr:col>
      <xdr:colOff>352425</xdr:colOff>
      <xdr:row>142</xdr:row>
      <xdr:rowOff>142875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22860000"/>
          <a:ext cx="6667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127</xdr:row>
      <xdr:rowOff>123825</xdr:rowOff>
    </xdr:from>
    <xdr:to>
      <xdr:col>10</xdr:col>
      <xdr:colOff>333375</xdr:colOff>
      <xdr:row>130</xdr:row>
      <xdr:rowOff>114300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21659850"/>
          <a:ext cx="3609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140</xdr:row>
      <xdr:rowOff>66675</xdr:rowOff>
    </xdr:from>
    <xdr:to>
      <xdr:col>27</xdr:col>
      <xdr:colOff>142875</xdr:colOff>
      <xdr:row>194</xdr:row>
      <xdr:rowOff>9525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77025" y="23707725"/>
          <a:ext cx="6419850" cy="882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166</xdr:row>
      <xdr:rowOff>66675</xdr:rowOff>
    </xdr:from>
    <xdr:to>
      <xdr:col>28</xdr:col>
      <xdr:colOff>180975</xdr:colOff>
      <xdr:row>166</xdr:row>
      <xdr:rowOff>66675</xdr:rowOff>
    </xdr:to>
    <xdr:sp>
      <xdr:nvSpPr>
        <xdr:cNvPr id="13" name="Straight Connector 2"/>
        <xdr:cNvSpPr>
          <a:spLocks/>
        </xdr:cNvSpPr>
      </xdr:nvSpPr>
      <xdr:spPr>
        <a:xfrm>
          <a:off x="5486400" y="28032075"/>
          <a:ext cx="7934325" cy="0"/>
        </a:xfrm>
        <a:prstGeom prst="line">
          <a:avLst/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147</xdr:row>
      <xdr:rowOff>161925</xdr:rowOff>
    </xdr:from>
    <xdr:to>
      <xdr:col>24</xdr:col>
      <xdr:colOff>38100</xdr:colOff>
      <xdr:row>167</xdr:row>
      <xdr:rowOff>114300</xdr:rowOff>
    </xdr:to>
    <xdr:sp>
      <xdr:nvSpPr>
        <xdr:cNvPr id="14" name="Straight Arrow Connector 15"/>
        <xdr:cNvSpPr>
          <a:spLocks/>
        </xdr:cNvSpPr>
      </xdr:nvSpPr>
      <xdr:spPr>
        <a:xfrm flipH="1">
          <a:off x="11477625" y="24965025"/>
          <a:ext cx="0" cy="3276600"/>
        </a:xfrm>
        <a:prstGeom prst="straightConnector1">
          <a:avLst/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U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.57421875" style="0" customWidth="1"/>
    <col min="5" max="5" width="14.8515625" style="0" customWidth="1"/>
    <col min="10" max="10" width="6.28125" style="0" customWidth="1"/>
    <col min="13" max="13" width="17.140625" style="0" customWidth="1"/>
  </cols>
  <sheetData>
    <row r="1" ht="13.5" thickBot="1">
      <c r="R1" s="91" t="s">
        <v>110</v>
      </c>
    </row>
    <row r="2" spans="2:18" ht="13.5" thickTop="1">
      <c r="B2" s="179"/>
      <c r="C2" s="78"/>
      <c r="D2" s="78"/>
      <c r="E2" s="78"/>
      <c r="F2" s="78" t="s">
        <v>0</v>
      </c>
      <c r="G2" s="78"/>
      <c r="H2" s="178"/>
      <c r="I2" s="78"/>
      <c r="J2" s="178"/>
      <c r="K2" s="78"/>
      <c r="L2" s="78"/>
      <c r="M2" s="180"/>
      <c r="N2" s="78"/>
      <c r="O2" s="78"/>
      <c r="P2" s="78"/>
      <c r="Q2" s="78"/>
      <c r="R2" s="83"/>
    </row>
    <row r="3" spans="2:18" ht="12.75">
      <c r="B3" s="181"/>
      <c r="C3" s="182" t="s">
        <v>61</v>
      </c>
      <c r="D3" s="3"/>
      <c r="E3" s="3"/>
      <c r="F3" s="3"/>
      <c r="G3" s="4" t="s">
        <v>111</v>
      </c>
      <c r="H3" s="5"/>
      <c r="I3" s="3"/>
      <c r="J3" s="5"/>
      <c r="K3" s="3" t="s">
        <v>0</v>
      </c>
      <c r="L3" s="3"/>
      <c r="M3" s="140"/>
      <c r="N3" s="3"/>
      <c r="O3" s="3"/>
      <c r="P3" s="3"/>
      <c r="Q3" s="3"/>
      <c r="R3" s="84"/>
    </row>
    <row r="4" spans="2:18" ht="13.5" thickBot="1">
      <c r="B4" s="181"/>
      <c r="C4" s="182"/>
      <c r="D4" s="3"/>
      <c r="E4" s="3"/>
      <c r="F4" s="3"/>
      <c r="G4" s="4" t="s">
        <v>0</v>
      </c>
      <c r="H4" s="5"/>
      <c r="I4" s="3"/>
      <c r="J4" s="5"/>
      <c r="K4" s="3"/>
      <c r="L4" s="3"/>
      <c r="M4" s="140"/>
      <c r="N4" s="3"/>
      <c r="O4" s="3"/>
      <c r="P4" s="3"/>
      <c r="Q4" s="3"/>
      <c r="R4" s="84"/>
    </row>
    <row r="5" spans="2:18" ht="13.5" thickTop="1">
      <c r="B5" s="181">
        <v>1</v>
      </c>
      <c r="C5" s="183" t="s">
        <v>84</v>
      </c>
      <c r="D5" s="220"/>
      <c r="E5" s="180"/>
      <c r="F5" s="187" t="s">
        <v>63</v>
      </c>
      <c r="G5" s="186">
        <v>0.1</v>
      </c>
      <c r="H5" s="228" t="s">
        <v>29</v>
      </c>
      <c r="I5" s="273"/>
      <c r="J5" s="5">
        <v>5</v>
      </c>
      <c r="K5" s="183" t="s">
        <v>93</v>
      </c>
      <c r="L5" s="184"/>
      <c r="M5" s="78"/>
      <c r="N5" s="185" t="s">
        <v>63</v>
      </c>
      <c r="O5" s="186">
        <v>64</v>
      </c>
      <c r="P5" s="221" t="s">
        <v>29</v>
      </c>
      <c r="Q5" s="272"/>
      <c r="R5" s="274" t="s">
        <v>0</v>
      </c>
    </row>
    <row r="6" spans="2:18" ht="12.75">
      <c r="B6" s="181"/>
      <c r="C6" s="189" t="s">
        <v>0</v>
      </c>
      <c r="D6" s="222"/>
      <c r="E6" s="229"/>
      <c r="F6" s="224" t="s">
        <v>65</v>
      </c>
      <c r="G6" s="255">
        <v>80</v>
      </c>
      <c r="H6" s="225" t="s">
        <v>77</v>
      </c>
      <c r="I6" s="3"/>
      <c r="J6" s="5"/>
      <c r="K6" s="235"/>
      <c r="L6" s="190"/>
      <c r="M6" s="223"/>
      <c r="N6" s="192" t="s">
        <v>45</v>
      </c>
      <c r="O6" s="193">
        <v>6</v>
      </c>
      <c r="P6" s="225" t="s">
        <v>47</v>
      </c>
      <c r="Q6" s="6"/>
      <c r="R6" s="84"/>
    </row>
    <row r="7" spans="2:21" ht="15">
      <c r="B7" s="181"/>
      <c r="C7" s="181" t="s">
        <v>67</v>
      </c>
      <c r="D7" s="200" t="s">
        <v>10</v>
      </c>
      <c r="E7" s="230"/>
      <c r="F7" s="201" t="s">
        <v>67</v>
      </c>
      <c r="G7" s="202" t="str">
        <f>Pipe_Imp_CS_Dint_dn_sch(G5,G6)</f>
        <v>N/A</v>
      </c>
      <c r="H7" s="199" t="s">
        <v>8</v>
      </c>
      <c r="I7" s="3"/>
      <c r="J7" s="5"/>
      <c r="K7" s="181" t="s">
        <v>67</v>
      </c>
      <c r="L7" s="226" t="s">
        <v>94</v>
      </c>
      <c r="M7" s="226"/>
      <c r="N7" s="237" t="s">
        <v>67</v>
      </c>
      <c r="O7" s="197">
        <f>Pipe_Imp_HDPE100_Dint_dn_PN(O5,O6)</f>
        <v>1484.2</v>
      </c>
      <c r="P7" s="133" t="s">
        <v>8</v>
      </c>
      <c r="Q7" s="6"/>
      <c r="R7" s="84"/>
      <c r="U7" s="272"/>
    </row>
    <row r="8" spans="2:20" ht="15">
      <c r="B8" s="181"/>
      <c r="C8" s="181" t="s">
        <v>70</v>
      </c>
      <c r="D8" s="200" t="s">
        <v>5</v>
      </c>
      <c r="E8" s="230"/>
      <c r="F8" s="197" t="s">
        <v>70</v>
      </c>
      <c r="G8" s="210" t="str">
        <f>Pipe_Imp_CS_Dext_dn(G5)</f>
        <v>N/A</v>
      </c>
      <c r="H8" s="199" t="s">
        <v>8</v>
      </c>
      <c r="I8" s="3"/>
      <c r="J8" s="5"/>
      <c r="K8" s="181" t="s">
        <v>70</v>
      </c>
      <c r="L8" s="226" t="s">
        <v>95</v>
      </c>
      <c r="M8" s="226"/>
      <c r="N8" s="238" t="s">
        <v>70</v>
      </c>
      <c r="O8" s="211">
        <f>Pipe_Imp_HDPE100_Dext_dn(O5)</f>
        <v>1600</v>
      </c>
      <c r="P8" s="86" t="s">
        <v>8</v>
      </c>
      <c r="Q8" s="5"/>
      <c r="R8" s="84"/>
      <c r="T8" s="2" t="s">
        <v>0</v>
      </c>
    </row>
    <row r="9" spans="2:18" ht="13.5" thickBot="1">
      <c r="B9" s="181"/>
      <c r="C9" s="212" t="s">
        <v>7</v>
      </c>
      <c r="D9" s="231" t="s">
        <v>6</v>
      </c>
      <c r="E9" s="232"/>
      <c r="F9" s="214" t="s">
        <v>7</v>
      </c>
      <c r="G9" s="215" t="str">
        <f>Pipe_Imp_CS_Thickness_dn_sch(G5,G6)</f>
        <v>N/A</v>
      </c>
      <c r="H9" s="216" t="s">
        <v>8</v>
      </c>
      <c r="I9" s="3"/>
      <c r="J9" s="5"/>
      <c r="K9" s="212" t="s">
        <v>7</v>
      </c>
      <c r="L9" s="239" t="s">
        <v>96</v>
      </c>
      <c r="M9" s="239"/>
      <c r="N9" s="240" t="s">
        <v>7</v>
      </c>
      <c r="O9" s="244">
        <f>Pipe_Imp_HDPE100_Thickness_dn_PN(O5,O6)</f>
        <v>57.9</v>
      </c>
      <c r="P9" s="241" t="s">
        <v>8</v>
      </c>
      <c r="Q9" s="5"/>
      <c r="R9" s="84"/>
    </row>
    <row r="10" spans="2:18" ht="14.25" thickBot="1" thickTop="1">
      <c r="B10" s="181"/>
      <c r="C10" s="3"/>
      <c r="D10" s="3"/>
      <c r="E10" s="3"/>
      <c r="F10" s="3"/>
      <c r="G10" s="3"/>
      <c r="H10" s="3"/>
      <c r="I10" s="3"/>
      <c r="J10" s="5"/>
      <c r="K10" s="3"/>
      <c r="L10" s="3"/>
      <c r="M10" s="3"/>
      <c r="N10" s="3"/>
      <c r="O10" s="3"/>
      <c r="P10" s="3"/>
      <c r="Q10" s="3"/>
      <c r="R10" s="84"/>
    </row>
    <row r="11" spans="2:18" ht="13.5" thickTop="1">
      <c r="B11" s="181">
        <v>2</v>
      </c>
      <c r="C11" s="183" t="s">
        <v>62</v>
      </c>
      <c r="D11" s="184"/>
      <c r="E11" s="78"/>
      <c r="F11" s="185" t="s">
        <v>63</v>
      </c>
      <c r="G11" s="186">
        <v>1200</v>
      </c>
      <c r="H11" s="132" t="s">
        <v>8</v>
      </c>
      <c r="I11" s="273"/>
      <c r="J11" s="5">
        <v>6</v>
      </c>
      <c r="K11" s="183" t="s">
        <v>89</v>
      </c>
      <c r="L11" s="184"/>
      <c r="M11" s="78"/>
      <c r="N11" s="187" t="s">
        <v>63</v>
      </c>
      <c r="O11" s="186">
        <v>15</v>
      </c>
      <c r="P11" s="188" t="s">
        <v>8</v>
      </c>
      <c r="Q11" s="272"/>
      <c r="R11" s="84"/>
    </row>
    <row r="12" spans="2:18" ht="12.75">
      <c r="B12" s="181"/>
      <c r="C12" s="189" t="s">
        <v>0</v>
      </c>
      <c r="D12" s="190"/>
      <c r="E12" s="191"/>
      <c r="F12" s="192" t="s">
        <v>65</v>
      </c>
      <c r="G12" s="255" t="s">
        <v>98</v>
      </c>
      <c r="H12" s="194" t="s">
        <v>66</v>
      </c>
      <c r="I12" s="3"/>
      <c r="J12" s="5"/>
      <c r="K12" s="235"/>
      <c r="L12" s="190"/>
      <c r="M12" s="223"/>
      <c r="N12" s="224" t="s">
        <v>45</v>
      </c>
      <c r="O12" s="193">
        <v>4</v>
      </c>
      <c r="P12" s="236" t="s">
        <v>47</v>
      </c>
      <c r="Q12" s="6"/>
      <c r="R12" s="84"/>
    </row>
    <row r="13" spans="2:18" ht="15">
      <c r="B13" s="181"/>
      <c r="C13" s="181" t="s">
        <v>67</v>
      </c>
      <c r="D13" s="200" t="s">
        <v>68</v>
      </c>
      <c r="E13" s="3"/>
      <c r="F13" s="201" t="s">
        <v>67</v>
      </c>
      <c r="G13" s="202">
        <f>Pipe_SI_CS_Dint_dn_sch(G11,G12)</f>
        <v>1193.8</v>
      </c>
      <c r="H13" s="203" t="s">
        <v>8</v>
      </c>
      <c r="I13" s="3"/>
      <c r="J13" s="5"/>
      <c r="K13" s="181" t="s">
        <v>67</v>
      </c>
      <c r="L13" s="226" t="s">
        <v>90</v>
      </c>
      <c r="M13" s="3"/>
      <c r="N13" s="201" t="s">
        <v>67</v>
      </c>
      <c r="O13" s="227" t="str">
        <f>Pipe_SI_HDPE100_Dint_dn_PN(O11,O12)</f>
        <v>N/A</v>
      </c>
      <c r="P13" s="199" t="s">
        <v>8</v>
      </c>
      <c r="Q13" s="5"/>
      <c r="R13" s="84"/>
    </row>
    <row r="14" spans="2:18" ht="15">
      <c r="B14" s="181"/>
      <c r="C14" s="181" t="s">
        <v>70</v>
      </c>
      <c r="D14" s="200" t="s">
        <v>71</v>
      </c>
      <c r="E14" s="3"/>
      <c r="F14" s="197" t="s">
        <v>70</v>
      </c>
      <c r="G14" s="210">
        <f>Pipe_SI_CS_Dext_dn(G11)</f>
        <v>1219.2</v>
      </c>
      <c r="H14" s="199" t="s">
        <v>8</v>
      </c>
      <c r="I14" s="3"/>
      <c r="J14" s="5"/>
      <c r="K14" s="181" t="s">
        <v>70</v>
      </c>
      <c r="L14" s="226" t="s">
        <v>91</v>
      </c>
      <c r="M14" s="3"/>
      <c r="N14" s="197" t="s">
        <v>70</v>
      </c>
      <c r="O14" s="211" t="str">
        <f>Pipe_SI_HDPE100_Dext_dn(O11)</f>
        <v>N/A</v>
      </c>
      <c r="P14" s="199" t="s">
        <v>8</v>
      </c>
      <c r="Q14" s="5"/>
      <c r="R14" s="84"/>
    </row>
    <row r="15" spans="2:18" ht="13.5" thickBot="1">
      <c r="B15" s="181"/>
      <c r="C15" s="212" t="s">
        <v>7</v>
      </c>
      <c r="D15" s="213" t="s">
        <v>73</v>
      </c>
      <c r="E15" s="82"/>
      <c r="F15" s="214" t="s">
        <v>7</v>
      </c>
      <c r="G15" s="215">
        <f>Pipe_SI_CS_Thickness_dn_sch(G11,G12)</f>
        <v>12.7</v>
      </c>
      <c r="H15" s="216" t="s">
        <v>8</v>
      </c>
      <c r="I15" s="3"/>
      <c r="J15" s="5"/>
      <c r="K15" s="212" t="s">
        <v>7</v>
      </c>
      <c r="L15" s="217" t="s">
        <v>92</v>
      </c>
      <c r="M15" s="82"/>
      <c r="N15" s="214" t="s">
        <v>7</v>
      </c>
      <c r="O15" s="218" t="str">
        <f>Pipe_SI_HDPE100_Thickness_dn_PN(O11,O12)</f>
        <v>N/A</v>
      </c>
      <c r="P15" s="216" t="s">
        <v>8</v>
      </c>
      <c r="Q15" s="5"/>
      <c r="R15" s="84"/>
    </row>
    <row r="16" spans="2:18" ht="14.25" thickBot="1" thickTop="1">
      <c r="B16" s="181"/>
      <c r="C16" s="3"/>
      <c r="D16" s="3"/>
      <c r="E16" s="3"/>
      <c r="F16" s="3"/>
      <c r="G16" s="3"/>
      <c r="H16" s="5"/>
      <c r="I16" s="3"/>
      <c r="J16" s="5"/>
      <c r="K16" s="3"/>
      <c r="L16" s="3"/>
      <c r="M16" s="140"/>
      <c r="N16" s="3"/>
      <c r="O16" s="3"/>
      <c r="P16" s="3"/>
      <c r="Q16" s="3"/>
      <c r="R16" s="84"/>
    </row>
    <row r="17" spans="2:18" ht="13.5" thickTop="1">
      <c r="B17" s="181">
        <v>3</v>
      </c>
      <c r="C17" s="183" t="s">
        <v>85</v>
      </c>
      <c r="D17" s="220"/>
      <c r="E17" s="180"/>
      <c r="F17" s="184" t="s">
        <v>63</v>
      </c>
      <c r="G17" s="186">
        <v>0.125</v>
      </c>
      <c r="H17" s="188" t="s">
        <v>29</v>
      </c>
      <c r="I17" s="273"/>
      <c r="J17" s="5">
        <v>7</v>
      </c>
      <c r="K17" s="183" t="s">
        <v>76</v>
      </c>
      <c r="L17" s="184"/>
      <c r="M17" s="78"/>
      <c r="N17" s="187" t="s">
        <v>63</v>
      </c>
      <c r="O17" s="275">
        <v>64</v>
      </c>
      <c r="P17" s="188" t="s">
        <v>29</v>
      </c>
      <c r="Q17" s="272"/>
      <c r="R17" s="84"/>
    </row>
    <row r="18" spans="2:18" ht="12.75">
      <c r="B18" s="181"/>
      <c r="C18" s="189" t="s">
        <v>0</v>
      </c>
      <c r="D18" s="222"/>
      <c r="E18" s="229"/>
      <c r="F18" s="234" t="s">
        <v>65</v>
      </c>
      <c r="G18" s="255" t="s">
        <v>11</v>
      </c>
      <c r="H18" s="225" t="s">
        <v>77</v>
      </c>
      <c r="I18" s="3"/>
      <c r="J18" s="5"/>
      <c r="K18" s="189" t="s">
        <v>0</v>
      </c>
      <c r="L18" s="190"/>
      <c r="M18" s="223"/>
      <c r="N18" s="224" t="s">
        <v>45</v>
      </c>
      <c r="O18" s="193">
        <v>2.5</v>
      </c>
      <c r="P18" s="194" t="s">
        <v>47</v>
      </c>
      <c r="Q18" s="5"/>
      <c r="R18" s="84"/>
    </row>
    <row r="19" spans="2:18" ht="15">
      <c r="B19" s="181"/>
      <c r="C19" s="181" t="s">
        <v>67</v>
      </c>
      <c r="D19" s="200" t="s">
        <v>86</v>
      </c>
      <c r="E19" s="230"/>
      <c r="F19" s="201" t="s">
        <v>67</v>
      </c>
      <c r="G19" s="202">
        <f>Pipe_Imp_SS_Dint_dn_sch(G17,G18)</f>
        <v>7.82</v>
      </c>
      <c r="H19" s="199" t="s">
        <v>8</v>
      </c>
      <c r="I19" s="3"/>
      <c r="J19" s="5"/>
      <c r="K19" s="181" t="s">
        <v>67</v>
      </c>
      <c r="L19" s="226" t="s">
        <v>79</v>
      </c>
      <c r="M19" s="3"/>
      <c r="N19" s="201" t="s">
        <v>67</v>
      </c>
      <c r="O19" s="227">
        <f>Pipe_Imp_HDPE80_Dint_dn_PN(O17,O18)</f>
        <v>1521.6</v>
      </c>
      <c r="P19" s="199" t="s">
        <v>8</v>
      </c>
      <c r="Q19" s="5"/>
      <c r="R19" s="84"/>
    </row>
    <row r="20" spans="2:18" ht="15">
      <c r="B20" s="181"/>
      <c r="C20" s="181" t="s">
        <v>70</v>
      </c>
      <c r="D20" s="200" t="s">
        <v>87</v>
      </c>
      <c r="E20" s="230"/>
      <c r="F20" s="197" t="s">
        <v>70</v>
      </c>
      <c r="G20" s="210">
        <f>Pipe_Imp_SS_Dext_dn(G17)</f>
        <v>10.3</v>
      </c>
      <c r="H20" s="199" t="s">
        <v>8</v>
      </c>
      <c r="I20" s="3"/>
      <c r="J20" s="5"/>
      <c r="K20" s="181" t="s">
        <v>70</v>
      </c>
      <c r="L20" s="200" t="s">
        <v>81</v>
      </c>
      <c r="M20" s="3"/>
      <c r="N20" s="197" t="s">
        <v>70</v>
      </c>
      <c r="O20" s="211">
        <f>Pipe_Imp_HDPE80_Dext_dn(O17)</f>
        <v>1600</v>
      </c>
      <c r="P20" s="199" t="s">
        <v>8</v>
      </c>
      <c r="Q20" s="5"/>
      <c r="R20" s="84"/>
    </row>
    <row r="21" spans="2:18" ht="13.5" thickBot="1">
      <c r="B21" s="181"/>
      <c r="C21" s="212" t="s">
        <v>7</v>
      </c>
      <c r="D21" s="231" t="s">
        <v>88</v>
      </c>
      <c r="E21" s="232"/>
      <c r="F21" s="214" t="s">
        <v>7</v>
      </c>
      <c r="G21" s="215">
        <f>Pipe_Imp_SS_Thickness_dn_sch(G17,G18)</f>
        <v>1.24</v>
      </c>
      <c r="H21" s="216" t="s">
        <v>8</v>
      </c>
      <c r="I21" s="3"/>
      <c r="J21" s="5"/>
      <c r="K21" s="212" t="s">
        <v>7</v>
      </c>
      <c r="L21" s="217" t="s">
        <v>83</v>
      </c>
      <c r="M21" s="82"/>
      <c r="N21" s="214" t="s">
        <v>7</v>
      </c>
      <c r="O21" s="218">
        <f>Pipe_Imp_HDPE80_Thickness_dn_PN(O17,O18)</f>
        <v>39.2</v>
      </c>
      <c r="P21" s="216" t="s">
        <v>8</v>
      </c>
      <c r="Q21" s="5"/>
      <c r="R21" s="84"/>
    </row>
    <row r="22" spans="2:18" ht="14.25" thickBot="1" thickTop="1">
      <c r="B22" s="181"/>
      <c r="C22" s="3"/>
      <c r="D22" s="219"/>
      <c r="E22" s="3"/>
      <c r="F22" s="3"/>
      <c r="G22" s="3"/>
      <c r="H22" s="5"/>
      <c r="I22" s="3"/>
      <c r="J22" s="5"/>
      <c r="K22" s="3"/>
      <c r="L22" s="219"/>
      <c r="M22" s="140"/>
      <c r="N22" s="3"/>
      <c r="O22" s="3"/>
      <c r="P22" s="3"/>
      <c r="Q22" s="3"/>
      <c r="R22" s="84"/>
    </row>
    <row r="23" spans="2:18" ht="13.5" thickTop="1">
      <c r="B23" s="181">
        <v>4</v>
      </c>
      <c r="C23" s="183" t="s">
        <v>75</v>
      </c>
      <c r="D23" s="220"/>
      <c r="E23" s="78"/>
      <c r="F23" s="187" t="s">
        <v>63</v>
      </c>
      <c r="G23" s="186">
        <v>750</v>
      </c>
      <c r="H23" s="221" t="s">
        <v>8</v>
      </c>
      <c r="I23" s="273"/>
      <c r="J23" s="5">
        <v>8</v>
      </c>
      <c r="K23" s="183" t="s">
        <v>64</v>
      </c>
      <c r="L23" s="184"/>
      <c r="M23" s="78"/>
      <c r="N23" s="187" t="s">
        <v>63</v>
      </c>
      <c r="O23" s="186">
        <v>1600</v>
      </c>
      <c r="P23" s="188" t="s">
        <v>8</v>
      </c>
      <c r="Q23" s="272"/>
      <c r="R23" s="84"/>
    </row>
    <row r="24" spans="2:18" ht="13.5" thickBot="1">
      <c r="B24" s="181"/>
      <c r="C24" s="189" t="s">
        <v>0</v>
      </c>
      <c r="D24" s="222"/>
      <c r="E24" s="223"/>
      <c r="F24" s="224" t="s">
        <v>65</v>
      </c>
      <c r="G24" s="255" t="s">
        <v>11</v>
      </c>
      <c r="H24" s="225" t="s">
        <v>77</v>
      </c>
      <c r="I24" s="3"/>
      <c r="J24" s="5"/>
      <c r="K24" s="195" t="s">
        <v>0</v>
      </c>
      <c r="L24" s="196"/>
      <c r="M24" s="3"/>
      <c r="N24" s="197" t="s">
        <v>45</v>
      </c>
      <c r="O24" s="198">
        <v>3.2</v>
      </c>
      <c r="P24" s="199" t="s">
        <v>47</v>
      </c>
      <c r="Q24" s="5"/>
      <c r="R24" s="84"/>
    </row>
    <row r="25" spans="2:18" ht="15.75" thickTop="1">
      <c r="B25" s="181"/>
      <c r="C25" s="181" t="s">
        <v>67</v>
      </c>
      <c r="D25" s="200" t="s">
        <v>78</v>
      </c>
      <c r="E25" s="3"/>
      <c r="F25" s="201" t="s">
        <v>67</v>
      </c>
      <c r="G25" s="202">
        <f>Pipe_SI_SS_Dint_dn_sch(G23,G24)</f>
        <v>746.16</v>
      </c>
      <c r="H25" s="203" t="s">
        <v>8</v>
      </c>
      <c r="I25" s="3"/>
      <c r="J25" s="5"/>
      <c r="K25" s="204" t="s">
        <v>67</v>
      </c>
      <c r="L25" s="205" t="s">
        <v>69</v>
      </c>
      <c r="M25" s="206"/>
      <c r="N25" s="207" t="s">
        <v>67</v>
      </c>
      <c r="O25" s="208">
        <f>Pipe_SI_HDPE80_Dint_dn_PN(O23,O24)</f>
        <v>1502</v>
      </c>
      <c r="P25" s="209" t="s">
        <v>8</v>
      </c>
      <c r="Q25" s="5"/>
      <c r="R25" s="84"/>
    </row>
    <row r="26" spans="2:18" ht="15">
      <c r="B26" s="181"/>
      <c r="C26" s="181" t="s">
        <v>70</v>
      </c>
      <c r="D26" s="200" t="s">
        <v>80</v>
      </c>
      <c r="E26" s="3"/>
      <c r="F26" s="197" t="s">
        <v>70</v>
      </c>
      <c r="G26" s="210">
        <f>Pipe_SI_SS_Dext_dn(G23)</f>
        <v>762</v>
      </c>
      <c r="H26" s="199" t="s">
        <v>8</v>
      </c>
      <c r="I26" s="3"/>
      <c r="J26" s="5"/>
      <c r="K26" s="181" t="s">
        <v>70</v>
      </c>
      <c r="L26" s="200" t="s">
        <v>72</v>
      </c>
      <c r="M26" s="3"/>
      <c r="N26" s="197" t="s">
        <v>70</v>
      </c>
      <c r="O26" s="211">
        <f>Pipe_SI_HDPE80_Dext_dn(O23)</f>
        <v>1600</v>
      </c>
      <c r="P26" s="199" t="s">
        <v>8</v>
      </c>
      <c r="Q26" s="5"/>
      <c r="R26" s="84"/>
    </row>
    <row r="27" spans="2:18" ht="13.5" thickBot="1">
      <c r="B27" s="181"/>
      <c r="C27" s="212" t="s">
        <v>7</v>
      </c>
      <c r="D27" s="213" t="s">
        <v>82</v>
      </c>
      <c r="E27" s="82"/>
      <c r="F27" s="214" t="s">
        <v>7</v>
      </c>
      <c r="G27" s="215">
        <f>Pipe_SI_SS_Thickness_dn_sch(G23,G24)</f>
        <v>7.92</v>
      </c>
      <c r="H27" s="216" t="s">
        <v>8</v>
      </c>
      <c r="I27" s="3"/>
      <c r="J27" s="5"/>
      <c r="K27" s="212" t="s">
        <v>7</v>
      </c>
      <c r="L27" s="217" t="s">
        <v>74</v>
      </c>
      <c r="M27" s="82"/>
      <c r="N27" s="214" t="s">
        <v>7</v>
      </c>
      <c r="O27" s="218">
        <f>Pipe_SI_HDPE80_Thickness_dn_PN(O23,O24)</f>
        <v>49</v>
      </c>
      <c r="P27" s="216" t="s">
        <v>8</v>
      </c>
      <c r="Q27" s="5"/>
      <c r="R27" s="84"/>
    </row>
    <row r="28" spans="2:19" ht="14.25" thickBot="1" thickTop="1">
      <c r="B28" s="242"/>
      <c r="C28" s="82"/>
      <c r="D28" s="243"/>
      <c r="E28" s="82"/>
      <c r="F28" s="82"/>
      <c r="G28" s="82"/>
      <c r="H28" s="81"/>
      <c r="I28" s="82"/>
      <c r="J28" s="81"/>
      <c r="K28" s="82"/>
      <c r="L28" s="243"/>
      <c r="M28" s="233"/>
      <c r="N28" s="82"/>
      <c r="O28" s="82"/>
      <c r="P28" s="82"/>
      <c r="Q28" s="82"/>
      <c r="R28" s="87"/>
      <c r="S28" s="3"/>
    </row>
    <row r="29" spans="2:19" ht="13.5" thickTop="1">
      <c r="B29" s="6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2.75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2.75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20" ht="12.75">
      <c r="B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2:19" ht="12.75">
      <c r="B35" s="6" t="s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ht="12.75">
      <c r="B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12.75">
      <c r="B37" s="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9" ht="12.75">
      <c r="B38" s="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ht="12.75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2.75"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2.75">
      <c r="B41" s="6" t="s"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2.75">
      <c r="B42" s="6" t="s"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2.75"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2.75"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2.75"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20" ht="12.75">
      <c r="B46" s="5"/>
      <c r="C46" s="3"/>
      <c r="D46" s="219"/>
      <c r="E46" s="14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19" ht="12.75">
      <c r="B47" s="6" t="s">
        <v>0</v>
      </c>
      <c r="C47" s="3"/>
      <c r="D47" s="3"/>
      <c r="E47" s="3"/>
      <c r="F47" s="3"/>
      <c r="G47" s="3"/>
      <c r="H47" s="3"/>
      <c r="I47" s="3"/>
      <c r="J47" s="5"/>
      <c r="K47" s="3"/>
      <c r="L47" s="3"/>
      <c r="M47" s="140"/>
      <c r="N47" s="3"/>
      <c r="O47" s="3"/>
      <c r="P47" s="3"/>
      <c r="Q47" s="3"/>
      <c r="R47" s="3"/>
      <c r="S47" s="3"/>
    </row>
    <row r="48" spans="2:19" ht="12.75">
      <c r="B48" s="6" t="s">
        <v>0</v>
      </c>
      <c r="C48" s="3"/>
      <c r="D48" s="3"/>
      <c r="E48" s="3"/>
      <c r="F48" s="3"/>
      <c r="G48" s="3"/>
      <c r="H48" s="3"/>
      <c r="I48" s="3"/>
      <c r="J48" s="5"/>
      <c r="K48" s="4"/>
      <c r="L48" s="3"/>
      <c r="M48" s="140"/>
      <c r="N48" s="3"/>
      <c r="O48" s="3"/>
      <c r="P48" s="3"/>
      <c r="Q48" s="3"/>
      <c r="R48" s="3"/>
      <c r="S48" s="3"/>
    </row>
    <row r="49" spans="2:19" ht="12.75">
      <c r="B49" s="5"/>
      <c r="C49" s="3"/>
      <c r="D49" s="3"/>
      <c r="E49" s="3"/>
      <c r="F49" s="3"/>
      <c r="G49" s="3"/>
      <c r="H49" s="3"/>
      <c r="I49" s="3"/>
      <c r="J49" s="5"/>
      <c r="K49" s="3"/>
      <c r="L49" s="3"/>
      <c r="M49" s="140"/>
      <c r="N49" s="3"/>
      <c r="O49" s="3"/>
      <c r="P49" s="3"/>
      <c r="Q49" s="3"/>
      <c r="R49" s="3"/>
      <c r="S49" s="3"/>
    </row>
    <row r="50" spans="2:19" ht="12.75">
      <c r="B50" s="5"/>
      <c r="C50" s="3"/>
      <c r="D50" s="3"/>
      <c r="E50" s="3"/>
      <c r="F50" s="3"/>
      <c r="G50" s="3"/>
      <c r="H50" s="3"/>
      <c r="I50" s="3"/>
      <c r="J50" s="5"/>
      <c r="K50" s="4"/>
      <c r="L50" s="3"/>
      <c r="M50" s="140"/>
      <c r="N50" s="3"/>
      <c r="O50" s="3"/>
      <c r="P50" s="3"/>
      <c r="Q50" s="3"/>
      <c r="R50" s="3"/>
      <c r="S50" s="3"/>
    </row>
    <row r="51" spans="2:19" ht="12.75">
      <c r="B51" s="5"/>
      <c r="C51" s="3"/>
      <c r="D51" s="3"/>
      <c r="E51" s="3"/>
      <c r="F51" s="3"/>
      <c r="G51" s="3"/>
      <c r="H51" s="3"/>
      <c r="I51" s="3"/>
      <c r="J51" s="5"/>
      <c r="K51" s="3"/>
      <c r="L51" s="3"/>
      <c r="M51" s="140"/>
      <c r="N51" s="3"/>
      <c r="O51" s="3"/>
      <c r="P51" s="3"/>
      <c r="Q51" s="3"/>
      <c r="R51" s="3"/>
      <c r="S51" s="3"/>
    </row>
    <row r="52" spans="2:19" ht="12.75">
      <c r="B52" s="5"/>
      <c r="C52" s="3"/>
      <c r="D52" s="3"/>
      <c r="E52" s="3"/>
      <c r="F52" s="3"/>
      <c r="G52" s="3"/>
      <c r="H52" s="5"/>
      <c r="I52" s="3"/>
      <c r="J52" s="5"/>
      <c r="K52" s="3"/>
      <c r="L52" s="3"/>
      <c r="M52" s="140"/>
      <c r="N52" s="3"/>
      <c r="O52" s="3"/>
      <c r="P52" s="3"/>
      <c r="Q52" s="3"/>
      <c r="R52" s="3"/>
      <c r="S52" s="3"/>
    </row>
    <row r="53" spans="2:19" ht="12.75">
      <c r="B53" s="5"/>
      <c r="C53" s="3"/>
      <c r="D53" s="3"/>
      <c r="E53" s="3"/>
      <c r="F53" s="3"/>
      <c r="G53" s="3"/>
      <c r="H53" s="5"/>
      <c r="I53" s="3"/>
      <c r="J53" s="5"/>
      <c r="K53" s="3"/>
      <c r="L53" s="3"/>
      <c r="M53" s="140"/>
      <c r="N53" s="3"/>
      <c r="O53" s="3"/>
      <c r="P53" s="3"/>
      <c r="Q53" s="3"/>
      <c r="R53" s="3"/>
      <c r="S53" s="3"/>
    </row>
    <row r="54" spans="2:19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L20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3.421875" style="0" customWidth="1"/>
    <col min="3" max="3" width="7.7109375" style="2" customWidth="1"/>
    <col min="4" max="4" width="7.00390625" style="1" customWidth="1"/>
    <col min="5" max="5" width="7.28125" style="0" customWidth="1"/>
    <col min="6" max="19" width="6.57421875" style="0" customWidth="1"/>
    <col min="20" max="20" width="5.00390625" style="0" customWidth="1"/>
    <col min="21" max="25" width="11.421875" style="0" customWidth="1"/>
    <col min="26" max="26" width="7.00390625" style="0" customWidth="1"/>
    <col min="27" max="28" width="4.28125" style="0" customWidth="1"/>
    <col min="29" max="30" width="11.421875" style="0" customWidth="1"/>
    <col min="31" max="31" width="6.421875" style="0" customWidth="1"/>
    <col min="32" max="33" width="3.8515625" style="0" customWidth="1"/>
    <col min="34" max="34" width="4.57421875" style="0" customWidth="1"/>
    <col min="35" max="36" width="11.421875" style="0" customWidth="1"/>
    <col min="37" max="37" width="6.140625" style="0" customWidth="1"/>
    <col min="38" max="38" width="3.140625" style="0" customWidth="1"/>
  </cols>
  <sheetData>
    <row r="1" spans="3:29" ht="14.25" thickBot="1">
      <c r="C1" s="4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Z1" s="91" t="s">
        <v>106</v>
      </c>
      <c r="AA1" s="91"/>
      <c r="AC1" s="261" t="s">
        <v>101</v>
      </c>
    </row>
    <row r="2" spans="2:27" ht="14.25" thickTop="1">
      <c r="B2" s="73"/>
      <c r="C2" s="74"/>
      <c r="D2" s="75" t="s">
        <v>33</v>
      </c>
      <c r="E2" s="76"/>
      <c r="F2" s="76"/>
      <c r="G2" s="76"/>
      <c r="H2" s="76"/>
      <c r="I2" s="76"/>
      <c r="J2" s="77"/>
      <c r="K2" s="77"/>
      <c r="L2" s="76"/>
      <c r="M2" s="76"/>
      <c r="N2" s="76"/>
      <c r="O2" s="76"/>
      <c r="P2" s="76"/>
      <c r="Q2" s="76"/>
      <c r="R2" s="76"/>
      <c r="S2" s="76"/>
      <c r="T2" s="78"/>
      <c r="U2" s="78"/>
      <c r="V2" s="78"/>
      <c r="W2" s="78"/>
      <c r="X2" s="78"/>
      <c r="Y2" s="78"/>
      <c r="Z2" s="83"/>
      <c r="AA2" s="3"/>
    </row>
    <row r="3" spans="2:27" ht="14.25" thickBot="1">
      <c r="B3" s="72"/>
      <c r="C3" s="63"/>
      <c r="D3" s="64"/>
      <c r="E3" s="43"/>
      <c r="F3" s="43"/>
      <c r="G3" s="43"/>
      <c r="H3" s="43"/>
      <c r="I3" s="43"/>
      <c r="J3" s="44"/>
      <c r="K3" s="44"/>
      <c r="L3" s="43"/>
      <c r="M3" s="43"/>
      <c r="N3" s="43"/>
      <c r="O3" s="43"/>
      <c r="P3" s="43"/>
      <c r="Q3" s="43"/>
      <c r="R3" s="43"/>
      <c r="S3" s="43"/>
      <c r="T3" s="3"/>
      <c r="U3" s="3"/>
      <c r="V3" s="3"/>
      <c r="W3" s="3"/>
      <c r="X3" s="3"/>
      <c r="Y3" s="3"/>
      <c r="Z3" s="84"/>
      <c r="AA3" s="3"/>
    </row>
    <row r="4" spans="2:38" ht="14.25" thickTop="1">
      <c r="B4" s="72"/>
      <c r="C4" s="63"/>
      <c r="D4" s="5"/>
      <c r="E4" s="65"/>
      <c r="F4" s="65"/>
      <c r="G4" s="65"/>
      <c r="H4" s="65"/>
      <c r="I4" s="66"/>
      <c r="J4" s="66"/>
      <c r="K4" s="67"/>
      <c r="L4" s="3"/>
      <c r="M4" s="3"/>
      <c r="N4" s="3"/>
      <c r="O4" s="3"/>
      <c r="P4" s="3"/>
      <c r="Q4" s="65"/>
      <c r="R4" s="65"/>
      <c r="S4" s="68"/>
      <c r="T4" s="69"/>
      <c r="U4" s="3"/>
      <c r="W4" s="3"/>
      <c r="X4" s="3"/>
      <c r="Y4" s="3"/>
      <c r="Z4" s="84"/>
      <c r="AA4" s="3"/>
      <c r="AB4" s="246"/>
      <c r="AC4" s="247" t="s">
        <v>100</v>
      </c>
      <c r="AD4" s="248"/>
      <c r="AE4" s="248"/>
      <c r="AF4" s="251"/>
      <c r="AH4" s="246"/>
      <c r="AI4" s="247" t="s">
        <v>100</v>
      </c>
      <c r="AJ4" s="248"/>
      <c r="AK4" s="248"/>
      <c r="AL4" s="251"/>
    </row>
    <row r="5" spans="2:38" ht="15">
      <c r="B5" s="72"/>
      <c r="C5" s="63"/>
      <c r="D5" s="5"/>
      <c r="E5" s="65"/>
      <c r="F5" s="277" t="s">
        <v>42</v>
      </c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9"/>
      <c r="T5" s="3"/>
      <c r="U5" s="66" t="s">
        <v>0</v>
      </c>
      <c r="V5" s="70" t="s">
        <v>108</v>
      </c>
      <c r="W5" s="70"/>
      <c r="Y5" s="3"/>
      <c r="Z5" s="84"/>
      <c r="AA5" s="3"/>
      <c r="AB5" s="245"/>
      <c r="AC5" s="4" t="s">
        <v>104</v>
      </c>
      <c r="AD5" s="3"/>
      <c r="AE5" s="3"/>
      <c r="AF5" s="252"/>
      <c r="AH5" s="245"/>
      <c r="AI5" s="4" t="s">
        <v>105</v>
      </c>
      <c r="AJ5" s="3"/>
      <c r="AK5" s="3"/>
      <c r="AL5" s="252"/>
    </row>
    <row r="6" spans="2:38" ht="15" thickBot="1">
      <c r="B6" s="72"/>
      <c r="C6" s="11" t="s">
        <v>14</v>
      </c>
      <c r="D6" s="47" t="s">
        <v>14</v>
      </c>
      <c r="E6" s="22" t="s">
        <v>20</v>
      </c>
      <c r="F6" s="298" t="s">
        <v>18</v>
      </c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9"/>
      <c r="T6" s="3"/>
      <c r="U6" s="71" t="s">
        <v>28</v>
      </c>
      <c r="V6" s="71"/>
      <c r="W6" s="71"/>
      <c r="X6" s="71" t="s">
        <v>27</v>
      </c>
      <c r="Y6" s="3"/>
      <c r="Z6" s="84"/>
      <c r="AA6" s="3"/>
      <c r="AB6" s="245"/>
      <c r="AC6" s="3"/>
      <c r="AD6" s="3"/>
      <c r="AE6" s="3"/>
      <c r="AF6" s="252"/>
      <c r="AH6" s="245"/>
      <c r="AI6" s="3"/>
      <c r="AJ6" s="3"/>
      <c r="AK6" s="3"/>
      <c r="AL6" s="252"/>
    </row>
    <row r="7" spans="2:38" ht="14.25" thickTop="1">
      <c r="B7" s="72"/>
      <c r="C7" s="52" t="s">
        <v>8</v>
      </c>
      <c r="D7" s="48" t="s">
        <v>19</v>
      </c>
      <c r="E7" s="11" t="s">
        <v>8</v>
      </c>
      <c r="F7" s="23">
        <v>5</v>
      </c>
      <c r="G7" s="24">
        <v>10</v>
      </c>
      <c r="H7" s="24">
        <v>20</v>
      </c>
      <c r="I7" s="24">
        <v>30</v>
      </c>
      <c r="J7" s="24">
        <v>40</v>
      </c>
      <c r="K7" s="24">
        <v>60</v>
      </c>
      <c r="L7" s="24">
        <v>80</v>
      </c>
      <c r="M7" s="24">
        <v>100</v>
      </c>
      <c r="N7" s="24">
        <v>120</v>
      </c>
      <c r="O7" s="24">
        <v>140</v>
      </c>
      <c r="P7" s="24">
        <v>160</v>
      </c>
      <c r="Q7" s="24" t="s">
        <v>97</v>
      </c>
      <c r="R7" s="24" t="s">
        <v>98</v>
      </c>
      <c r="S7" s="24" t="s">
        <v>99</v>
      </c>
      <c r="T7" s="3"/>
      <c r="U7" s="3" t="s">
        <v>5</v>
      </c>
      <c r="V7" s="3"/>
      <c r="W7" s="3"/>
      <c r="X7" s="4" t="s">
        <v>30</v>
      </c>
      <c r="Y7" s="3"/>
      <c r="Z7" s="84"/>
      <c r="AA7" s="3"/>
      <c r="AB7" s="245"/>
      <c r="AC7" s="263" t="s">
        <v>3</v>
      </c>
      <c r="AD7" s="264">
        <v>25</v>
      </c>
      <c r="AE7" s="267" t="s">
        <v>8</v>
      </c>
      <c r="AF7" s="252"/>
      <c r="AH7" s="245"/>
      <c r="AI7" s="263" t="s">
        <v>3</v>
      </c>
      <c r="AJ7" s="264">
        <v>1</v>
      </c>
      <c r="AK7" s="267" t="s">
        <v>29</v>
      </c>
      <c r="AL7" s="252"/>
    </row>
    <row r="8" spans="2:38" ht="13.5">
      <c r="B8" s="72"/>
      <c r="C8" s="52">
        <v>6</v>
      </c>
      <c r="D8" s="49">
        <v>0.125</v>
      </c>
      <c r="E8" s="46">
        <v>10.3</v>
      </c>
      <c r="F8" s="17">
        <v>0</v>
      </c>
      <c r="G8" s="17">
        <v>1.24</v>
      </c>
      <c r="H8" s="17">
        <v>0</v>
      </c>
      <c r="I8" s="17">
        <v>1.45</v>
      </c>
      <c r="J8" s="17">
        <v>1.73</v>
      </c>
      <c r="K8" s="17">
        <v>0</v>
      </c>
      <c r="L8" s="17">
        <v>2.41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256">
        <v>0</v>
      </c>
      <c r="T8" s="259"/>
      <c r="U8" s="4" t="s">
        <v>6</v>
      </c>
      <c r="V8" s="3"/>
      <c r="W8" s="3"/>
      <c r="X8" s="4" t="s">
        <v>31</v>
      </c>
      <c r="Y8" s="3"/>
      <c r="Z8" s="84"/>
      <c r="AA8" s="3"/>
      <c r="AB8" s="245"/>
      <c r="AC8" s="262" t="s">
        <v>4</v>
      </c>
      <c r="AD8" s="31">
        <v>80</v>
      </c>
      <c r="AE8" s="84"/>
      <c r="AF8" s="252"/>
      <c r="AH8" s="245"/>
      <c r="AI8" s="262" t="s">
        <v>4</v>
      </c>
      <c r="AJ8" s="31">
        <v>80</v>
      </c>
      <c r="AK8" s="84"/>
      <c r="AL8" s="252"/>
    </row>
    <row r="9" spans="2:38" ht="13.5">
      <c r="B9" s="72"/>
      <c r="C9" s="52">
        <v>8</v>
      </c>
      <c r="D9" s="49">
        <v>0.25</v>
      </c>
      <c r="E9" s="46">
        <v>13.7</v>
      </c>
      <c r="F9" s="17">
        <v>0</v>
      </c>
      <c r="G9" s="17">
        <v>1.65</v>
      </c>
      <c r="H9" s="17">
        <v>0</v>
      </c>
      <c r="I9" s="17">
        <v>1.85</v>
      </c>
      <c r="J9" s="17">
        <v>2.24</v>
      </c>
      <c r="K9" s="17">
        <v>0</v>
      </c>
      <c r="L9" s="17">
        <v>3.02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256">
        <v>0</v>
      </c>
      <c r="T9" s="259"/>
      <c r="U9" s="4" t="s">
        <v>10</v>
      </c>
      <c r="V9" s="3"/>
      <c r="W9" s="3"/>
      <c r="X9" s="4" t="s">
        <v>32</v>
      </c>
      <c r="Y9" s="3"/>
      <c r="Z9" s="84"/>
      <c r="AA9" s="3"/>
      <c r="AB9" s="245"/>
      <c r="AC9" s="72"/>
      <c r="AD9" s="3"/>
      <c r="AE9" s="84"/>
      <c r="AF9" s="252"/>
      <c r="AH9" s="245"/>
      <c r="AI9" s="72"/>
      <c r="AJ9" s="3"/>
      <c r="AK9" s="84"/>
      <c r="AL9" s="252"/>
    </row>
    <row r="10" spans="2:38" ht="13.5">
      <c r="B10" s="72"/>
      <c r="C10" s="52">
        <v>10</v>
      </c>
      <c r="D10" s="49">
        <v>0.375</v>
      </c>
      <c r="E10" s="46">
        <v>17.1</v>
      </c>
      <c r="F10" s="17">
        <v>0</v>
      </c>
      <c r="G10" s="17">
        <v>1.65</v>
      </c>
      <c r="H10" s="17">
        <v>0</v>
      </c>
      <c r="I10" s="17">
        <v>1.85</v>
      </c>
      <c r="J10" s="17">
        <v>2.31</v>
      </c>
      <c r="K10" s="17">
        <v>0</v>
      </c>
      <c r="L10" s="17">
        <v>3.2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256">
        <v>0</v>
      </c>
      <c r="T10" s="259"/>
      <c r="U10" s="4"/>
      <c r="V10" s="3"/>
      <c r="W10" s="3"/>
      <c r="X10" s="3"/>
      <c r="Y10" s="3"/>
      <c r="Z10" s="84"/>
      <c r="AA10" s="3"/>
      <c r="AB10" s="245"/>
      <c r="AC10" s="262" t="s">
        <v>2</v>
      </c>
      <c r="AD10" s="54">
        <f>Pipe_SI_CS_Dext_dn(AD7)</f>
        <v>33.4</v>
      </c>
      <c r="AE10" s="85" t="s">
        <v>8</v>
      </c>
      <c r="AF10" s="252"/>
      <c r="AH10" s="245"/>
      <c r="AI10" s="262" t="s">
        <v>2</v>
      </c>
      <c r="AJ10" s="54">
        <f>Pipe_Imp_CS_Dext_dn(AJ7)</f>
        <v>33.4</v>
      </c>
      <c r="AK10" s="85" t="s">
        <v>29</v>
      </c>
      <c r="AL10" s="252"/>
    </row>
    <row r="11" spans="2:38" ht="13.5">
      <c r="B11" s="72"/>
      <c r="C11" s="52">
        <v>15</v>
      </c>
      <c r="D11" s="49">
        <v>0.5</v>
      </c>
      <c r="E11" s="12">
        <v>21.3</v>
      </c>
      <c r="F11" s="14">
        <v>1.65</v>
      </c>
      <c r="G11" s="14">
        <v>2.11</v>
      </c>
      <c r="H11" s="15">
        <v>0</v>
      </c>
      <c r="I11" s="14">
        <v>2.41</v>
      </c>
      <c r="J11" s="14">
        <v>2.77</v>
      </c>
      <c r="K11" s="17">
        <v>0</v>
      </c>
      <c r="L11" s="14">
        <v>3.73</v>
      </c>
      <c r="M11" s="17">
        <v>0</v>
      </c>
      <c r="N11" s="17">
        <v>0</v>
      </c>
      <c r="O11" s="17">
        <v>0</v>
      </c>
      <c r="P11" s="14">
        <v>4.78</v>
      </c>
      <c r="Q11" s="14">
        <v>2.77</v>
      </c>
      <c r="R11" s="14">
        <v>3.73</v>
      </c>
      <c r="S11" s="257">
        <v>7.47</v>
      </c>
      <c r="T11" s="259"/>
      <c r="U11" s="4"/>
      <c r="V11" s="3"/>
      <c r="W11" s="3"/>
      <c r="X11" s="3"/>
      <c r="Y11" s="3"/>
      <c r="Z11" s="84"/>
      <c r="AA11" s="3"/>
      <c r="AB11" s="245"/>
      <c r="AC11" s="262" t="s">
        <v>7</v>
      </c>
      <c r="AD11" s="29">
        <f>Pipe_SI_CS_Thickness_dn_sch(AD7,AD8)</f>
        <v>4.55</v>
      </c>
      <c r="AE11" s="85" t="s">
        <v>8</v>
      </c>
      <c r="AF11" s="252"/>
      <c r="AH11" s="245"/>
      <c r="AI11" s="262" t="s">
        <v>7</v>
      </c>
      <c r="AJ11" s="29">
        <f>Pipe_Imp_CS_Thickness_dn_sch(AJ7,AJ8)</f>
        <v>4.55</v>
      </c>
      <c r="AK11" s="85" t="s">
        <v>29</v>
      </c>
      <c r="AL11" s="252"/>
    </row>
    <row r="12" spans="2:38" ht="14.25" thickBot="1">
      <c r="B12" s="72"/>
      <c r="C12" s="52">
        <v>20</v>
      </c>
      <c r="D12" s="50">
        <v>0.75</v>
      </c>
      <c r="E12" s="9">
        <v>26.7</v>
      </c>
      <c r="F12" s="16">
        <v>1.65</v>
      </c>
      <c r="G12" s="16">
        <v>2.11</v>
      </c>
      <c r="H12" s="15">
        <v>0</v>
      </c>
      <c r="I12" s="16">
        <v>2.41</v>
      </c>
      <c r="J12" s="16">
        <v>2.87</v>
      </c>
      <c r="K12" s="17">
        <v>0</v>
      </c>
      <c r="L12" s="16">
        <v>3.91</v>
      </c>
      <c r="M12" s="17">
        <v>0</v>
      </c>
      <c r="N12" s="17">
        <v>0</v>
      </c>
      <c r="O12" s="17">
        <v>0</v>
      </c>
      <c r="P12" s="16">
        <v>5.56</v>
      </c>
      <c r="Q12" s="16">
        <v>2.87</v>
      </c>
      <c r="R12" s="16">
        <v>3.91</v>
      </c>
      <c r="S12" s="258">
        <v>7.82</v>
      </c>
      <c r="T12" s="259"/>
      <c r="U12" s="11" t="s">
        <v>3</v>
      </c>
      <c r="V12" s="30">
        <v>6</v>
      </c>
      <c r="W12" s="4" t="s">
        <v>29</v>
      </c>
      <c r="X12" s="11" t="s">
        <v>3</v>
      </c>
      <c r="Y12" s="30">
        <v>20</v>
      </c>
      <c r="Z12" s="85" t="s">
        <v>8</v>
      </c>
      <c r="AA12" s="4"/>
      <c r="AB12" s="245"/>
      <c r="AC12" s="265" t="s">
        <v>9</v>
      </c>
      <c r="AD12" s="266">
        <f>Pipe_SI_CS_Dint_dn_sch(AD7,AD8)</f>
        <v>24.299999999999997</v>
      </c>
      <c r="AE12" s="268" t="s">
        <v>8</v>
      </c>
      <c r="AF12" s="252"/>
      <c r="AH12" s="245"/>
      <c r="AI12" s="265" t="s">
        <v>9</v>
      </c>
      <c r="AJ12" s="266">
        <f>Pipe_Imp_CS_Dint_dn_sch(AJ7,AJ8)</f>
        <v>24.299999999999997</v>
      </c>
      <c r="AK12" s="268" t="s">
        <v>29</v>
      </c>
      <c r="AL12" s="252"/>
    </row>
    <row r="13" spans="2:38" ht="14.25" thickTop="1">
      <c r="B13" s="72"/>
      <c r="C13" s="52">
        <v>25</v>
      </c>
      <c r="D13" s="51">
        <v>1</v>
      </c>
      <c r="E13" s="9">
        <v>33.4</v>
      </c>
      <c r="F13" s="16">
        <v>1.65</v>
      </c>
      <c r="G13" s="16">
        <v>2.77</v>
      </c>
      <c r="H13" s="15">
        <v>0</v>
      </c>
      <c r="I13" s="16">
        <v>2.9</v>
      </c>
      <c r="J13" s="16">
        <v>3.38</v>
      </c>
      <c r="K13" s="17">
        <v>0</v>
      </c>
      <c r="L13" s="16">
        <v>4.55</v>
      </c>
      <c r="M13" s="17">
        <v>0</v>
      </c>
      <c r="N13" s="17">
        <v>0</v>
      </c>
      <c r="O13" s="17">
        <v>0</v>
      </c>
      <c r="P13" s="16">
        <v>6.35</v>
      </c>
      <c r="Q13" s="16">
        <v>3.38</v>
      </c>
      <c r="R13" s="16">
        <v>4.55</v>
      </c>
      <c r="S13" s="258">
        <v>9.09</v>
      </c>
      <c r="T13" s="259"/>
      <c r="U13" s="11" t="s">
        <v>4</v>
      </c>
      <c r="V13" s="31">
        <v>80</v>
      </c>
      <c r="W13" s="3"/>
      <c r="X13" s="11" t="s">
        <v>4</v>
      </c>
      <c r="Y13" s="31" t="s">
        <v>99</v>
      </c>
      <c r="Z13" s="84"/>
      <c r="AA13" s="3"/>
      <c r="AB13" s="245"/>
      <c r="AC13" s="3"/>
      <c r="AD13" s="3"/>
      <c r="AE13" s="3"/>
      <c r="AF13" s="252"/>
      <c r="AH13" s="245"/>
      <c r="AI13" s="3"/>
      <c r="AJ13" s="3"/>
      <c r="AK13" s="3"/>
      <c r="AL13" s="252"/>
    </row>
    <row r="14" spans="2:38" ht="14.25" thickBot="1">
      <c r="B14" s="72"/>
      <c r="C14" s="52">
        <v>32</v>
      </c>
      <c r="D14" s="50">
        <v>1.25</v>
      </c>
      <c r="E14" s="9">
        <v>42.2</v>
      </c>
      <c r="F14" s="16">
        <v>1.65</v>
      </c>
      <c r="G14" s="16">
        <v>2.77</v>
      </c>
      <c r="H14" s="15">
        <v>0</v>
      </c>
      <c r="I14" s="16">
        <v>2.97</v>
      </c>
      <c r="J14" s="16">
        <v>3.56</v>
      </c>
      <c r="K14" s="17">
        <v>0</v>
      </c>
      <c r="L14" s="16">
        <v>4.85</v>
      </c>
      <c r="M14" s="17">
        <v>0</v>
      </c>
      <c r="N14" s="17">
        <v>0</v>
      </c>
      <c r="O14" s="17">
        <v>0</v>
      </c>
      <c r="P14" s="16">
        <v>6.35</v>
      </c>
      <c r="Q14" s="16">
        <v>3.56</v>
      </c>
      <c r="R14" s="16">
        <v>4.85</v>
      </c>
      <c r="S14" s="258">
        <v>9.7</v>
      </c>
      <c r="T14" s="259"/>
      <c r="U14" s="3"/>
      <c r="V14" s="3"/>
      <c r="W14" s="3"/>
      <c r="X14" s="3"/>
      <c r="Y14" s="3"/>
      <c r="Z14" s="84"/>
      <c r="AA14" s="3"/>
      <c r="AB14" s="245"/>
      <c r="AC14" s="139" t="s">
        <v>102</v>
      </c>
      <c r="AD14" s="3"/>
      <c r="AE14" s="3"/>
      <c r="AF14" s="252"/>
      <c r="AH14" s="245"/>
      <c r="AI14" s="139" t="s">
        <v>102</v>
      </c>
      <c r="AJ14" s="3"/>
      <c r="AK14" s="3"/>
      <c r="AL14" s="252"/>
    </row>
    <row r="15" spans="2:38" ht="14.25" thickTop="1">
      <c r="B15" s="72"/>
      <c r="C15" s="52">
        <v>40</v>
      </c>
      <c r="D15" s="50">
        <v>1.5</v>
      </c>
      <c r="E15" s="9">
        <v>48.3</v>
      </c>
      <c r="F15" s="16">
        <v>1.65</v>
      </c>
      <c r="G15" s="16">
        <v>2.77</v>
      </c>
      <c r="H15" s="15">
        <v>0</v>
      </c>
      <c r="I15" s="16">
        <v>3.18</v>
      </c>
      <c r="J15" s="16">
        <v>3.68</v>
      </c>
      <c r="K15" s="17">
        <v>0</v>
      </c>
      <c r="L15" s="16">
        <v>5.08</v>
      </c>
      <c r="M15" s="17">
        <v>0</v>
      </c>
      <c r="N15" s="17">
        <v>0</v>
      </c>
      <c r="O15" s="17">
        <v>0</v>
      </c>
      <c r="P15" s="16">
        <v>7.14</v>
      </c>
      <c r="Q15" s="16">
        <v>3.68</v>
      </c>
      <c r="R15" s="16">
        <v>5.08</v>
      </c>
      <c r="S15" s="258">
        <v>10.15</v>
      </c>
      <c r="T15" s="259"/>
      <c r="U15" s="11" t="s">
        <v>2</v>
      </c>
      <c r="V15" s="29">
        <f>Pipe_Imp_CS_Dext_dn(V12)</f>
        <v>168.3</v>
      </c>
      <c r="W15" s="4" t="s">
        <v>8</v>
      </c>
      <c r="X15" s="11" t="s">
        <v>2</v>
      </c>
      <c r="Y15" s="54">
        <f>Pipe_SI_CS_Dext_dn(Y12)</f>
        <v>26.7</v>
      </c>
      <c r="Z15" s="85" t="s">
        <v>8</v>
      </c>
      <c r="AA15" s="4"/>
      <c r="AB15" s="245"/>
      <c r="AC15" s="263" t="s">
        <v>3</v>
      </c>
      <c r="AD15" s="269">
        <v>23</v>
      </c>
      <c r="AE15" s="267" t="s">
        <v>8</v>
      </c>
      <c r="AF15" s="252"/>
      <c r="AH15" s="245"/>
      <c r="AI15" s="263" t="s">
        <v>3</v>
      </c>
      <c r="AJ15" s="269">
        <v>20</v>
      </c>
      <c r="AK15" s="267" t="s">
        <v>29</v>
      </c>
      <c r="AL15" s="252"/>
    </row>
    <row r="16" spans="2:38" ht="13.5">
      <c r="B16" s="72"/>
      <c r="C16" s="52">
        <v>50</v>
      </c>
      <c r="D16" s="51">
        <v>2</v>
      </c>
      <c r="E16" s="9">
        <v>60.3</v>
      </c>
      <c r="F16" s="16">
        <v>1.65</v>
      </c>
      <c r="G16" s="16">
        <v>2.77</v>
      </c>
      <c r="H16" s="15">
        <v>0</v>
      </c>
      <c r="I16" s="16">
        <v>3.18</v>
      </c>
      <c r="J16" s="16">
        <v>3.91</v>
      </c>
      <c r="K16" s="17">
        <v>0</v>
      </c>
      <c r="L16" s="16">
        <v>5.54</v>
      </c>
      <c r="M16" s="17">
        <v>0</v>
      </c>
      <c r="N16" s="17">
        <v>0</v>
      </c>
      <c r="O16" s="17">
        <v>0</v>
      </c>
      <c r="P16" s="16">
        <v>8.74</v>
      </c>
      <c r="Q16" s="16">
        <v>3.91</v>
      </c>
      <c r="R16" s="16">
        <v>5.54</v>
      </c>
      <c r="S16" s="258">
        <v>11.07</v>
      </c>
      <c r="T16" s="259"/>
      <c r="U16" s="11" t="s">
        <v>7</v>
      </c>
      <c r="V16" s="29">
        <f>Pipe_Imp_CS_Thickness_dn_sch(V12,V13)</f>
        <v>10.97</v>
      </c>
      <c r="W16" s="4" t="s">
        <v>8</v>
      </c>
      <c r="X16" s="11" t="s">
        <v>7</v>
      </c>
      <c r="Y16" s="29">
        <f>Pipe_SI_CS_Thickness_dn_sch(Y12,Y13)</f>
        <v>7.82</v>
      </c>
      <c r="Z16" s="85" t="s">
        <v>8</v>
      </c>
      <c r="AA16" s="4"/>
      <c r="AB16" s="245"/>
      <c r="AC16" s="262" t="s">
        <v>4</v>
      </c>
      <c r="AD16" s="31">
        <v>80</v>
      </c>
      <c r="AE16" s="84"/>
      <c r="AF16" s="252"/>
      <c r="AH16" s="245"/>
      <c r="AI16" s="262" t="s">
        <v>4</v>
      </c>
      <c r="AJ16" s="31">
        <v>21</v>
      </c>
      <c r="AK16" s="84"/>
      <c r="AL16" s="252"/>
    </row>
    <row r="17" spans="2:38" ht="13.5">
      <c r="B17" s="72"/>
      <c r="C17" s="52">
        <v>65</v>
      </c>
      <c r="D17" s="50">
        <v>2.5</v>
      </c>
      <c r="E17" s="25">
        <v>73</v>
      </c>
      <c r="F17" s="16">
        <v>2.11</v>
      </c>
      <c r="G17" s="16">
        <v>3.05</v>
      </c>
      <c r="H17" s="15">
        <v>0</v>
      </c>
      <c r="I17" s="16">
        <v>4.78</v>
      </c>
      <c r="J17" s="16">
        <v>5.16</v>
      </c>
      <c r="K17" s="17">
        <v>0</v>
      </c>
      <c r="L17" s="16">
        <v>7.01</v>
      </c>
      <c r="M17" s="17">
        <v>0</v>
      </c>
      <c r="N17" s="17">
        <v>0</v>
      </c>
      <c r="O17" s="17">
        <v>0</v>
      </c>
      <c r="P17" s="16">
        <v>9.53</v>
      </c>
      <c r="Q17" s="16">
        <v>5.16</v>
      </c>
      <c r="R17" s="16">
        <v>7.01</v>
      </c>
      <c r="S17" s="258">
        <v>14.02</v>
      </c>
      <c r="T17" s="259"/>
      <c r="U17" s="11" t="s">
        <v>9</v>
      </c>
      <c r="V17" s="29">
        <f>Pipe_Imp_CS_Dint_dn_sch(V12,V13)</f>
        <v>146.36</v>
      </c>
      <c r="W17" s="4" t="s">
        <v>8</v>
      </c>
      <c r="X17" s="11" t="s">
        <v>9</v>
      </c>
      <c r="Y17" s="29">
        <f>Pipe_SI_CS_Dint_dn_sch(Y12,Y13)</f>
        <v>11.059999999999999</v>
      </c>
      <c r="Z17" s="85" t="s">
        <v>8</v>
      </c>
      <c r="AA17" s="4"/>
      <c r="AB17" s="245"/>
      <c r="AC17" s="72"/>
      <c r="AD17" s="3"/>
      <c r="AE17" s="84"/>
      <c r="AF17" s="252"/>
      <c r="AH17" s="245"/>
      <c r="AI17" s="72"/>
      <c r="AJ17" s="3"/>
      <c r="AK17" s="84"/>
      <c r="AL17" s="252"/>
    </row>
    <row r="18" spans="2:38" ht="13.5">
      <c r="B18" s="72"/>
      <c r="C18" s="52">
        <v>80</v>
      </c>
      <c r="D18" s="51">
        <v>3</v>
      </c>
      <c r="E18" s="9">
        <v>88.9</v>
      </c>
      <c r="F18" s="16">
        <v>2.11</v>
      </c>
      <c r="G18" s="16">
        <v>3.05</v>
      </c>
      <c r="H18" s="15">
        <v>0</v>
      </c>
      <c r="I18" s="16">
        <v>4.78</v>
      </c>
      <c r="J18" s="16">
        <v>5.49</v>
      </c>
      <c r="K18" s="17">
        <v>0</v>
      </c>
      <c r="L18" s="16">
        <v>7.62</v>
      </c>
      <c r="M18" s="17">
        <v>0</v>
      </c>
      <c r="N18" s="17">
        <v>0</v>
      </c>
      <c r="O18" s="17">
        <v>0</v>
      </c>
      <c r="P18" s="16">
        <v>11.13</v>
      </c>
      <c r="Q18" s="16">
        <v>5.49</v>
      </c>
      <c r="R18" s="16">
        <v>7.62</v>
      </c>
      <c r="S18" s="258">
        <v>15.24</v>
      </c>
      <c r="T18" s="259"/>
      <c r="U18" s="5"/>
      <c r="V18" s="3"/>
      <c r="W18" s="3"/>
      <c r="X18" s="3"/>
      <c r="Y18" s="3"/>
      <c r="Z18" s="84"/>
      <c r="AA18" s="3"/>
      <c r="AB18" s="245"/>
      <c r="AC18" s="262" t="s">
        <v>2</v>
      </c>
      <c r="AD18" s="54">
        <f>Pipe_SI_CS_Dext_dn(AD15)</f>
        <v>33.4</v>
      </c>
      <c r="AE18" s="85" t="s">
        <v>8</v>
      </c>
      <c r="AF18" s="252"/>
      <c r="AH18" s="245"/>
      <c r="AI18" s="262" t="s">
        <v>2</v>
      </c>
      <c r="AJ18" s="54">
        <f>Pipe_Imp_CS_Dext_dn(AJ15)</f>
        <v>508</v>
      </c>
      <c r="AK18" s="85" t="s">
        <v>29</v>
      </c>
      <c r="AL18" s="252"/>
    </row>
    <row r="19" spans="2:38" ht="13.5">
      <c r="B19" s="72"/>
      <c r="C19" s="52">
        <v>90</v>
      </c>
      <c r="D19" s="50">
        <v>3.5</v>
      </c>
      <c r="E19" s="9">
        <v>101.6</v>
      </c>
      <c r="F19" s="16">
        <v>2.11</v>
      </c>
      <c r="G19" s="16">
        <v>3.05</v>
      </c>
      <c r="H19" s="15">
        <v>0</v>
      </c>
      <c r="I19" s="16">
        <v>4.78</v>
      </c>
      <c r="J19" s="16">
        <v>5.74</v>
      </c>
      <c r="K19" s="17">
        <v>0</v>
      </c>
      <c r="L19" s="16">
        <v>8.08</v>
      </c>
      <c r="M19" s="17">
        <v>0</v>
      </c>
      <c r="N19" s="17">
        <v>0</v>
      </c>
      <c r="O19" s="17">
        <v>0</v>
      </c>
      <c r="P19" s="17" t="s">
        <v>1</v>
      </c>
      <c r="Q19" s="16">
        <v>5.74</v>
      </c>
      <c r="R19" s="16">
        <v>8.08</v>
      </c>
      <c r="S19" s="256" t="s">
        <v>1</v>
      </c>
      <c r="T19" s="259"/>
      <c r="U19" s="5"/>
      <c r="V19" s="6" t="s">
        <v>0</v>
      </c>
      <c r="W19" s="3"/>
      <c r="X19" s="3"/>
      <c r="Y19" s="6" t="s">
        <v>0</v>
      </c>
      <c r="Z19" s="84"/>
      <c r="AA19" s="3"/>
      <c r="AB19" s="245"/>
      <c r="AC19" s="262" t="s">
        <v>7</v>
      </c>
      <c r="AD19" s="29">
        <f>Pipe_SI_CS_Thickness_dn_sch(AD15,AD16)</f>
        <v>2.41</v>
      </c>
      <c r="AE19" s="85" t="s">
        <v>8</v>
      </c>
      <c r="AF19" s="252"/>
      <c r="AH19" s="245"/>
      <c r="AI19" s="262" t="s">
        <v>7</v>
      </c>
      <c r="AJ19" s="29" t="str">
        <f>Pipe_Imp_CS_Thickness_dn_sch(AJ15,AJ16)</f>
        <v>N/A</v>
      </c>
      <c r="AK19" s="85" t="s">
        <v>29</v>
      </c>
      <c r="AL19" s="252"/>
    </row>
    <row r="20" spans="2:38" ht="14.25" thickBot="1">
      <c r="B20" s="72"/>
      <c r="C20" s="52">
        <v>100</v>
      </c>
      <c r="D20" s="51">
        <v>4</v>
      </c>
      <c r="E20" s="9">
        <v>114.3</v>
      </c>
      <c r="F20" s="16">
        <v>2.11</v>
      </c>
      <c r="G20" s="16">
        <v>3.05</v>
      </c>
      <c r="H20" s="15">
        <v>0</v>
      </c>
      <c r="I20" s="16">
        <v>4.78</v>
      </c>
      <c r="J20" s="16">
        <v>6.02</v>
      </c>
      <c r="K20" s="17">
        <v>0</v>
      </c>
      <c r="L20" s="16">
        <v>8.56</v>
      </c>
      <c r="M20" s="17">
        <v>0</v>
      </c>
      <c r="N20" s="17">
        <v>0</v>
      </c>
      <c r="O20" s="17">
        <v>0</v>
      </c>
      <c r="P20" s="16">
        <v>13.49</v>
      </c>
      <c r="Q20" s="16">
        <v>6.02</v>
      </c>
      <c r="R20" s="16">
        <v>8.56</v>
      </c>
      <c r="S20" s="258">
        <v>17.12</v>
      </c>
      <c r="T20" s="259"/>
      <c r="U20" s="5"/>
      <c r="V20" s="4" t="s">
        <v>0</v>
      </c>
      <c r="W20" s="3"/>
      <c r="X20" s="3"/>
      <c r="Y20" s="3"/>
      <c r="Z20" s="84"/>
      <c r="AA20" s="3"/>
      <c r="AB20" s="245"/>
      <c r="AC20" s="265" t="s">
        <v>9</v>
      </c>
      <c r="AD20" s="266">
        <f>Pipe_SI_CS_Dint_dn_sch(AD15,AD16)</f>
        <v>28.58</v>
      </c>
      <c r="AE20" s="268" t="s">
        <v>8</v>
      </c>
      <c r="AF20" s="252"/>
      <c r="AH20" s="245"/>
      <c r="AI20" s="265" t="s">
        <v>9</v>
      </c>
      <c r="AJ20" s="266" t="str">
        <f>Pipe_Imp_CS_Dint_dn_sch(AJ15,AJ16)</f>
        <v>N/A</v>
      </c>
      <c r="AK20" s="268" t="s">
        <v>29</v>
      </c>
      <c r="AL20" s="252"/>
    </row>
    <row r="21" spans="2:38" ht="14.25" thickTop="1">
      <c r="B21" s="72"/>
      <c r="C21" s="52">
        <v>125</v>
      </c>
      <c r="D21" s="51">
        <v>5</v>
      </c>
      <c r="E21" s="9">
        <v>141.3</v>
      </c>
      <c r="F21" s="16">
        <v>2.77</v>
      </c>
      <c r="G21" s="16">
        <v>3.4</v>
      </c>
      <c r="H21" s="15">
        <v>0</v>
      </c>
      <c r="I21" s="15">
        <v>0</v>
      </c>
      <c r="J21" s="16">
        <v>6.55</v>
      </c>
      <c r="K21" s="17">
        <v>0</v>
      </c>
      <c r="L21" s="16">
        <v>9.53</v>
      </c>
      <c r="M21" s="17">
        <v>0</v>
      </c>
      <c r="N21" s="17">
        <v>0</v>
      </c>
      <c r="O21" s="17">
        <v>0</v>
      </c>
      <c r="P21" s="16">
        <v>15.88</v>
      </c>
      <c r="Q21" s="16">
        <v>6.55</v>
      </c>
      <c r="R21" s="16">
        <v>9.53</v>
      </c>
      <c r="S21" s="258">
        <v>19.05</v>
      </c>
      <c r="T21" s="259"/>
      <c r="U21" s="3"/>
      <c r="V21" s="3"/>
      <c r="W21" s="3"/>
      <c r="X21" s="3"/>
      <c r="Y21" s="3"/>
      <c r="Z21" s="84"/>
      <c r="AA21" s="3"/>
      <c r="AB21" s="245"/>
      <c r="AC21" s="3"/>
      <c r="AD21" s="3"/>
      <c r="AE21" s="3"/>
      <c r="AF21" s="252"/>
      <c r="AH21" s="245"/>
      <c r="AI21" s="3"/>
      <c r="AJ21" s="3"/>
      <c r="AK21" s="3"/>
      <c r="AL21" s="252"/>
    </row>
    <row r="22" spans="2:38" ht="13.5">
      <c r="B22" s="72"/>
      <c r="C22" s="52">
        <v>150</v>
      </c>
      <c r="D22" s="51">
        <v>6</v>
      </c>
      <c r="E22" s="9">
        <v>168.3</v>
      </c>
      <c r="F22" s="16">
        <v>2.77</v>
      </c>
      <c r="G22" s="16">
        <v>3.4</v>
      </c>
      <c r="H22" s="15">
        <v>0</v>
      </c>
      <c r="I22" s="15">
        <v>0</v>
      </c>
      <c r="J22" s="16">
        <v>7.11</v>
      </c>
      <c r="K22" s="17">
        <v>0</v>
      </c>
      <c r="L22" s="16">
        <v>10.97</v>
      </c>
      <c r="M22" s="17">
        <v>0</v>
      </c>
      <c r="N22" s="17">
        <v>0</v>
      </c>
      <c r="O22" s="17">
        <v>0</v>
      </c>
      <c r="P22" s="16">
        <v>18.26</v>
      </c>
      <c r="Q22" s="16">
        <v>7.11</v>
      </c>
      <c r="R22" s="16">
        <v>10.97</v>
      </c>
      <c r="S22" s="258">
        <v>21.95</v>
      </c>
      <c r="T22" s="259"/>
      <c r="U22" s="3"/>
      <c r="V22" s="3"/>
      <c r="W22" s="3"/>
      <c r="X22" s="3"/>
      <c r="Y22" s="3"/>
      <c r="Z22" s="84"/>
      <c r="AA22" s="3"/>
      <c r="AB22" s="245"/>
      <c r="AC22" s="3"/>
      <c r="AD22" s="3"/>
      <c r="AE22" s="3"/>
      <c r="AF22" s="252"/>
      <c r="AH22" s="245"/>
      <c r="AI22" s="3"/>
      <c r="AJ22" s="3"/>
      <c r="AK22" s="3"/>
      <c r="AL22" s="252"/>
    </row>
    <row r="23" spans="2:38" ht="14.25" thickBot="1">
      <c r="B23" s="72"/>
      <c r="C23" s="52">
        <v>200</v>
      </c>
      <c r="D23" s="51">
        <v>8</v>
      </c>
      <c r="E23" s="9">
        <v>219.1</v>
      </c>
      <c r="F23" s="16">
        <v>2.77</v>
      </c>
      <c r="G23" s="16">
        <v>3.76</v>
      </c>
      <c r="H23" s="16">
        <v>6.35</v>
      </c>
      <c r="I23" s="16">
        <v>7.04</v>
      </c>
      <c r="J23" s="16">
        <v>8.18</v>
      </c>
      <c r="K23" s="16">
        <v>10.31</v>
      </c>
      <c r="L23" s="16">
        <v>12.7</v>
      </c>
      <c r="M23" s="16">
        <v>15.09</v>
      </c>
      <c r="N23" s="16">
        <v>18.26</v>
      </c>
      <c r="O23" s="16">
        <v>20.62</v>
      </c>
      <c r="P23" s="16">
        <v>23.01</v>
      </c>
      <c r="Q23" s="16">
        <v>8.18</v>
      </c>
      <c r="R23" s="16">
        <v>12.7</v>
      </c>
      <c r="S23" s="258">
        <v>22.23</v>
      </c>
      <c r="T23" s="259"/>
      <c r="U23" s="5"/>
      <c r="V23" s="2" t="s">
        <v>40</v>
      </c>
      <c r="W23" s="3"/>
      <c r="X23" s="3"/>
      <c r="Y23" s="3"/>
      <c r="Z23" s="84"/>
      <c r="AA23" s="3"/>
      <c r="AB23" s="245"/>
      <c r="AC23" s="139" t="s">
        <v>103</v>
      </c>
      <c r="AD23" s="3"/>
      <c r="AE23" s="3"/>
      <c r="AF23" s="252"/>
      <c r="AH23" s="245"/>
      <c r="AI23" s="139" t="s">
        <v>103</v>
      </c>
      <c r="AJ23" s="3"/>
      <c r="AK23" s="3"/>
      <c r="AL23" s="252"/>
    </row>
    <row r="24" spans="2:38" ht="14.25" thickTop="1">
      <c r="B24" s="72"/>
      <c r="C24" s="52">
        <v>250</v>
      </c>
      <c r="D24" s="51">
        <v>10</v>
      </c>
      <c r="E24" s="9">
        <v>273</v>
      </c>
      <c r="F24" s="18">
        <v>3.4</v>
      </c>
      <c r="G24" s="16">
        <v>4.19</v>
      </c>
      <c r="H24" s="16">
        <v>6.35</v>
      </c>
      <c r="I24" s="16">
        <v>7.8</v>
      </c>
      <c r="J24" s="16">
        <v>9.27</v>
      </c>
      <c r="K24" s="16">
        <v>12.7</v>
      </c>
      <c r="L24" s="16">
        <v>15.09</v>
      </c>
      <c r="M24" s="16">
        <v>18.26</v>
      </c>
      <c r="N24" s="16">
        <v>21.44</v>
      </c>
      <c r="O24" s="16">
        <v>25.4</v>
      </c>
      <c r="P24" s="16">
        <v>28.58</v>
      </c>
      <c r="Q24" s="16">
        <v>9.27</v>
      </c>
      <c r="R24" s="16">
        <v>12.7</v>
      </c>
      <c r="S24" s="258">
        <v>25.4</v>
      </c>
      <c r="T24" s="259"/>
      <c r="U24" s="5"/>
      <c r="V24" s="2" t="s">
        <v>39</v>
      </c>
      <c r="W24" s="3"/>
      <c r="X24" s="3"/>
      <c r="Y24" s="3"/>
      <c r="Z24" s="84"/>
      <c r="AA24" s="3"/>
      <c r="AB24" s="245"/>
      <c r="AC24" s="263" t="s">
        <v>3</v>
      </c>
      <c r="AD24" s="264">
        <v>20</v>
      </c>
      <c r="AE24" s="267" t="s">
        <v>8</v>
      </c>
      <c r="AF24" s="252"/>
      <c r="AH24" s="245"/>
      <c r="AI24" s="263" t="s">
        <v>3</v>
      </c>
      <c r="AJ24" s="270">
        <v>0.75</v>
      </c>
      <c r="AK24" s="267" t="s">
        <v>29</v>
      </c>
      <c r="AL24" s="252"/>
    </row>
    <row r="25" spans="2:38" ht="13.5">
      <c r="B25" s="72"/>
      <c r="C25" s="52">
        <v>300</v>
      </c>
      <c r="D25" s="51">
        <v>12</v>
      </c>
      <c r="E25" s="9">
        <v>323.8</v>
      </c>
      <c r="F25" s="16">
        <v>3.96</v>
      </c>
      <c r="G25" s="16">
        <v>4.57</v>
      </c>
      <c r="H25" s="16">
        <v>6.35</v>
      </c>
      <c r="I25" s="16">
        <v>8.38</v>
      </c>
      <c r="J25" s="16">
        <v>10.31</v>
      </c>
      <c r="K25" s="16">
        <v>14.27</v>
      </c>
      <c r="L25" s="16">
        <v>17.48</v>
      </c>
      <c r="M25" s="16">
        <v>21.44</v>
      </c>
      <c r="N25" s="16">
        <v>25.4</v>
      </c>
      <c r="O25" s="16">
        <v>28.58</v>
      </c>
      <c r="P25" s="16">
        <v>33.32</v>
      </c>
      <c r="Q25" s="16">
        <v>9.53</v>
      </c>
      <c r="R25" s="16">
        <v>12.7</v>
      </c>
      <c r="S25" s="258">
        <v>25.4</v>
      </c>
      <c r="T25" s="259"/>
      <c r="U25" s="5"/>
      <c r="V25" s="2" t="s">
        <v>37</v>
      </c>
      <c r="W25" s="3"/>
      <c r="X25" s="3"/>
      <c r="Y25" s="3"/>
      <c r="Z25" s="84"/>
      <c r="AA25" s="3"/>
      <c r="AB25" s="245"/>
      <c r="AC25" s="262" t="s">
        <v>4</v>
      </c>
      <c r="AD25" s="254">
        <v>81</v>
      </c>
      <c r="AE25" s="84"/>
      <c r="AF25" s="252"/>
      <c r="AH25" s="245"/>
      <c r="AI25" s="262" t="s">
        <v>4</v>
      </c>
      <c r="AJ25" s="254">
        <v>81</v>
      </c>
      <c r="AK25" s="84"/>
      <c r="AL25" s="252"/>
    </row>
    <row r="26" spans="2:38" ht="13.5">
      <c r="B26" s="72"/>
      <c r="C26" s="52">
        <v>350</v>
      </c>
      <c r="D26" s="51">
        <v>14</v>
      </c>
      <c r="E26" s="9">
        <v>355.6</v>
      </c>
      <c r="F26" s="16">
        <v>3.96</v>
      </c>
      <c r="G26" s="16">
        <v>6.35</v>
      </c>
      <c r="H26" s="16">
        <v>7.92</v>
      </c>
      <c r="I26" s="16">
        <v>9.53</v>
      </c>
      <c r="J26" s="16">
        <v>11.13</v>
      </c>
      <c r="K26" s="16">
        <v>15.09</v>
      </c>
      <c r="L26" s="16">
        <v>19.05</v>
      </c>
      <c r="M26" s="16">
        <v>23.83</v>
      </c>
      <c r="N26" s="16">
        <v>27.79</v>
      </c>
      <c r="O26" s="16">
        <v>31.75</v>
      </c>
      <c r="P26" s="16">
        <v>35.71</v>
      </c>
      <c r="Q26" s="16">
        <v>9.53</v>
      </c>
      <c r="R26" s="16">
        <v>12.7</v>
      </c>
      <c r="S26" s="256">
        <v>0</v>
      </c>
      <c r="T26" s="259"/>
      <c r="U26" s="5"/>
      <c r="V26" s="2" t="s">
        <v>38</v>
      </c>
      <c r="Y26" s="3"/>
      <c r="Z26" s="84"/>
      <c r="AA26" s="3"/>
      <c r="AB26" s="245"/>
      <c r="AC26" s="72"/>
      <c r="AD26" s="3"/>
      <c r="AE26" s="84"/>
      <c r="AF26" s="252"/>
      <c r="AH26" s="245"/>
      <c r="AI26" s="72"/>
      <c r="AJ26" s="4" t="s">
        <v>0</v>
      </c>
      <c r="AK26" s="84"/>
      <c r="AL26" s="252"/>
    </row>
    <row r="27" spans="2:38" ht="13.5">
      <c r="B27" s="72"/>
      <c r="C27" s="52">
        <v>400</v>
      </c>
      <c r="D27" s="51">
        <v>16</v>
      </c>
      <c r="E27" s="9">
        <v>406.4</v>
      </c>
      <c r="F27" s="16">
        <v>4.19</v>
      </c>
      <c r="G27" s="16">
        <v>6.35</v>
      </c>
      <c r="H27" s="16">
        <v>7.92</v>
      </c>
      <c r="I27" s="16">
        <v>9.53</v>
      </c>
      <c r="J27" s="16">
        <v>12.7</v>
      </c>
      <c r="K27" s="16">
        <v>16.66</v>
      </c>
      <c r="L27" s="16">
        <v>21.44</v>
      </c>
      <c r="M27" s="16">
        <v>26.19</v>
      </c>
      <c r="N27" s="16">
        <v>30.96</v>
      </c>
      <c r="O27" s="16">
        <v>36.53</v>
      </c>
      <c r="P27" s="16">
        <v>40.49</v>
      </c>
      <c r="Q27" s="16">
        <v>9.53</v>
      </c>
      <c r="R27" s="16">
        <v>12.7</v>
      </c>
      <c r="S27" s="256">
        <v>0</v>
      </c>
      <c r="T27" s="259"/>
      <c r="U27" s="5"/>
      <c r="V27" s="4" t="s">
        <v>35</v>
      </c>
      <c r="W27" s="3"/>
      <c r="X27" s="3"/>
      <c r="Y27" s="3"/>
      <c r="Z27" s="84"/>
      <c r="AA27" s="3"/>
      <c r="AB27" s="245"/>
      <c r="AC27" s="262" t="s">
        <v>2</v>
      </c>
      <c r="AD27" s="54">
        <f>Pipe_SI_CS_Dext_dn(AD24)</f>
        <v>26.7</v>
      </c>
      <c r="AE27" s="85" t="s">
        <v>8</v>
      </c>
      <c r="AF27" s="252"/>
      <c r="AH27" s="245"/>
      <c r="AI27" s="262" t="s">
        <v>2</v>
      </c>
      <c r="AJ27" s="54">
        <f>Pipe_Imp_CS_Dext_dn(AJ24)</f>
        <v>26.7</v>
      </c>
      <c r="AK27" s="85" t="s">
        <v>29</v>
      </c>
      <c r="AL27" s="252"/>
    </row>
    <row r="28" spans="2:38" ht="13.5">
      <c r="B28" s="72"/>
      <c r="C28" s="52">
        <v>450</v>
      </c>
      <c r="D28" s="51">
        <v>18</v>
      </c>
      <c r="E28" s="9">
        <v>457</v>
      </c>
      <c r="F28" s="16">
        <v>4.19</v>
      </c>
      <c r="G28" s="16">
        <v>6.35</v>
      </c>
      <c r="H28" s="16">
        <v>7.92</v>
      </c>
      <c r="I28" s="16">
        <v>11.13</v>
      </c>
      <c r="J28" s="16">
        <v>14.27</v>
      </c>
      <c r="K28" s="16">
        <v>19.05</v>
      </c>
      <c r="L28" s="16">
        <v>23.83</v>
      </c>
      <c r="M28" s="16">
        <v>29.36</v>
      </c>
      <c r="N28" s="16">
        <v>34.93</v>
      </c>
      <c r="O28" s="16">
        <v>39.67</v>
      </c>
      <c r="P28" s="16">
        <v>45.24</v>
      </c>
      <c r="Q28" s="16">
        <v>9.53</v>
      </c>
      <c r="R28" s="16">
        <v>12.7</v>
      </c>
      <c r="S28" s="256">
        <v>0</v>
      </c>
      <c r="T28" s="259"/>
      <c r="U28" s="5"/>
      <c r="V28" s="43" t="s">
        <v>36</v>
      </c>
      <c r="W28" s="3"/>
      <c r="X28" s="3"/>
      <c r="Y28" s="3"/>
      <c r="Z28" s="84"/>
      <c r="AA28" s="3"/>
      <c r="AB28" s="245"/>
      <c r="AC28" s="262" t="s">
        <v>7</v>
      </c>
      <c r="AD28" s="29" t="str">
        <f>Pipe_SI_CS_Thickness_dn_sch(AD24,AD25)</f>
        <v>N/A</v>
      </c>
      <c r="AE28" s="85" t="s">
        <v>8</v>
      </c>
      <c r="AF28" s="252"/>
      <c r="AH28" s="245"/>
      <c r="AI28" s="262" t="s">
        <v>7</v>
      </c>
      <c r="AJ28" s="29" t="str">
        <f>Pipe_Imp_CS_Thickness_dn_sch(AJ24,AJ25)</f>
        <v>N/A</v>
      </c>
      <c r="AK28" s="85" t="s">
        <v>29</v>
      </c>
      <c r="AL28" s="252"/>
    </row>
    <row r="29" spans="2:38" ht="14.25" thickBot="1">
      <c r="B29" s="72"/>
      <c r="C29" s="52">
        <v>500</v>
      </c>
      <c r="D29" s="51">
        <v>20</v>
      </c>
      <c r="E29" s="9">
        <v>508</v>
      </c>
      <c r="F29" s="16">
        <v>4.78</v>
      </c>
      <c r="G29" s="16">
        <v>6.35</v>
      </c>
      <c r="H29" s="16">
        <v>9.53</v>
      </c>
      <c r="I29" s="16">
        <v>12.7</v>
      </c>
      <c r="J29" s="16">
        <v>15.09</v>
      </c>
      <c r="K29" s="16">
        <v>20.62</v>
      </c>
      <c r="L29" s="16">
        <v>26.19</v>
      </c>
      <c r="M29" s="16">
        <v>32.54</v>
      </c>
      <c r="N29" s="16">
        <v>38.1</v>
      </c>
      <c r="O29" s="16">
        <v>44.45</v>
      </c>
      <c r="P29" s="16">
        <v>50.01</v>
      </c>
      <c r="Q29" s="16">
        <v>9.53</v>
      </c>
      <c r="R29" s="16">
        <v>12.7</v>
      </c>
      <c r="S29" s="256">
        <v>0</v>
      </c>
      <c r="T29" s="259"/>
      <c r="U29" s="5"/>
      <c r="Y29" s="3"/>
      <c r="Z29" s="84"/>
      <c r="AA29" s="3"/>
      <c r="AB29" s="245"/>
      <c r="AC29" s="265" t="s">
        <v>9</v>
      </c>
      <c r="AD29" s="266" t="str">
        <f>Pipe_SI_CS_Dint_dn_sch(AD24,AD25)</f>
        <v>N/A</v>
      </c>
      <c r="AE29" s="268" t="s">
        <v>8</v>
      </c>
      <c r="AF29" s="252"/>
      <c r="AH29" s="245"/>
      <c r="AI29" s="265" t="s">
        <v>9</v>
      </c>
      <c r="AJ29" s="266" t="str">
        <f>Pipe_Imp_CS_Dint_dn_sch(AJ24,AJ25)</f>
        <v>N/A</v>
      </c>
      <c r="AK29" s="268" t="s">
        <v>29</v>
      </c>
      <c r="AL29" s="252"/>
    </row>
    <row r="30" spans="2:38" ht="15" thickBot="1" thickTop="1">
      <c r="B30" s="72"/>
      <c r="C30" s="52">
        <v>550</v>
      </c>
      <c r="D30" s="51">
        <v>22</v>
      </c>
      <c r="E30" s="9">
        <v>559</v>
      </c>
      <c r="F30" s="19">
        <v>4.78</v>
      </c>
      <c r="G30" s="16">
        <v>6.35</v>
      </c>
      <c r="H30" s="16">
        <v>9.53</v>
      </c>
      <c r="I30" s="16">
        <v>12.7</v>
      </c>
      <c r="J30" s="17">
        <v>0</v>
      </c>
      <c r="K30" s="16">
        <v>22.23</v>
      </c>
      <c r="L30" s="16">
        <v>28.58</v>
      </c>
      <c r="M30" s="16">
        <v>34.93</v>
      </c>
      <c r="N30" s="16">
        <v>41.28</v>
      </c>
      <c r="O30" s="16">
        <v>47.63</v>
      </c>
      <c r="P30" s="16">
        <v>53.98</v>
      </c>
      <c r="Q30" s="16">
        <v>9.53</v>
      </c>
      <c r="R30" s="16">
        <v>12.7</v>
      </c>
      <c r="S30" s="256">
        <v>0</v>
      </c>
      <c r="T30" s="259"/>
      <c r="U30" s="5"/>
      <c r="Y30" s="3"/>
      <c r="Z30" s="84"/>
      <c r="AA30" s="3"/>
      <c r="AB30" s="249"/>
      <c r="AC30" s="250"/>
      <c r="AD30" s="250"/>
      <c r="AE30" s="250"/>
      <c r="AF30" s="253"/>
      <c r="AH30" s="249"/>
      <c r="AI30" s="250"/>
      <c r="AJ30" s="250"/>
      <c r="AK30" s="250"/>
      <c r="AL30" s="253"/>
    </row>
    <row r="31" spans="2:33" ht="14.25" thickTop="1">
      <c r="B31" s="72"/>
      <c r="C31" s="52">
        <v>600</v>
      </c>
      <c r="D31" s="51">
        <v>24</v>
      </c>
      <c r="E31" s="9">
        <v>610</v>
      </c>
      <c r="F31" s="16">
        <v>5.54</v>
      </c>
      <c r="G31" s="16">
        <v>6.35</v>
      </c>
      <c r="H31" s="16">
        <v>9.53</v>
      </c>
      <c r="I31" s="16">
        <v>14.27</v>
      </c>
      <c r="J31" s="16">
        <v>17.48</v>
      </c>
      <c r="K31" s="16">
        <v>24.61</v>
      </c>
      <c r="L31" s="16">
        <v>30.96</v>
      </c>
      <c r="M31" s="16">
        <v>38.89</v>
      </c>
      <c r="N31" s="16">
        <v>46.02</v>
      </c>
      <c r="O31" s="16">
        <v>52.37</v>
      </c>
      <c r="P31" s="16">
        <v>59.54</v>
      </c>
      <c r="Q31" s="16">
        <v>9.53</v>
      </c>
      <c r="R31" s="16">
        <v>12.7</v>
      </c>
      <c r="S31" s="256">
        <v>0</v>
      </c>
      <c r="T31" s="259"/>
      <c r="U31" s="5"/>
      <c r="V31" s="3"/>
      <c r="W31" s="3"/>
      <c r="X31" s="3"/>
      <c r="Y31" s="3"/>
      <c r="Z31" s="84"/>
      <c r="AA31" s="3"/>
      <c r="AG31" s="3"/>
    </row>
    <row r="32" spans="2:33" ht="15">
      <c r="B32" s="72"/>
      <c r="C32" s="52">
        <v>650</v>
      </c>
      <c r="D32" s="51">
        <v>26</v>
      </c>
      <c r="E32" s="9">
        <v>660</v>
      </c>
      <c r="F32" s="17">
        <v>0</v>
      </c>
      <c r="G32" s="16">
        <v>7.92</v>
      </c>
      <c r="H32" s="16">
        <v>12.7</v>
      </c>
      <c r="I32" s="20">
        <v>15.88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6">
        <v>9.53</v>
      </c>
      <c r="R32" s="16">
        <v>12.7</v>
      </c>
      <c r="S32" s="256">
        <v>0</v>
      </c>
      <c r="T32" s="259"/>
      <c r="U32" s="5"/>
      <c r="V32" s="3"/>
      <c r="W32" s="3"/>
      <c r="X32" s="3"/>
      <c r="Y32" s="3"/>
      <c r="Z32" s="84"/>
      <c r="AA32" s="3"/>
      <c r="AB32" s="7"/>
      <c r="AC32" s="3"/>
      <c r="AD32" s="3"/>
      <c r="AE32" s="3"/>
      <c r="AF32" s="3"/>
      <c r="AG32" s="3"/>
    </row>
    <row r="33" spans="2:37" s="1" customFormat="1" ht="15">
      <c r="B33" s="72"/>
      <c r="C33" s="52">
        <v>700</v>
      </c>
      <c r="D33" s="51">
        <v>28</v>
      </c>
      <c r="E33" s="9">
        <v>711</v>
      </c>
      <c r="F33" s="17">
        <v>0</v>
      </c>
      <c r="G33" s="16">
        <v>7.92</v>
      </c>
      <c r="H33" s="16">
        <v>12.7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6">
        <v>9.53</v>
      </c>
      <c r="R33" s="16">
        <v>12.7</v>
      </c>
      <c r="S33" s="256">
        <v>0</v>
      </c>
      <c r="T33" s="259"/>
      <c r="U33" s="5"/>
      <c r="V33" s="5"/>
      <c r="W33" s="5"/>
      <c r="X33" s="5"/>
      <c r="Y33" s="5"/>
      <c r="Z33" s="86"/>
      <c r="AA33" s="5"/>
      <c r="AB33" s="7"/>
      <c r="AC33" s="5"/>
      <c r="AD33" s="3"/>
      <c r="AE33" s="3"/>
      <c r="AF33" s="3"/>
      <c r="AG33" s="3"/>
      <c r="AH33"/>
      <c r="AI33"/>
      <c r="AJ33"/>
      <c r="AK33"/>
    </row>
    <row r="34" spans="2:37" s="1" customFormat="1" ht="15">
      <c r="B34" s="72"/>
      <c r="C34" s="52">
        <v>750</v>
      </c>
      <c r="D34" s="51">
        <v>30</v>
      </c>
      <c r="E34" s="9">
        <v>762</v>
      </c>
      <c r="F34" s="16">
        <v>6.35</v>
      </c>
      <c r="G34" s="16">
        <v>7.92</v>
      </c>
      <c r="H34" s="16">
        <v>12.7</v>
      </c>
      <c r="I34" s="16">
        <v>15.88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6">
        <v>9.53</v>
      </c>
      <c r="R34" s="16">
        <v>12.7</v>
      </c>
      <c r="S34" s="256">
        <v>0</v>
      </c>
      <c r="T34" s="259"/>
      <c r="U34" s="5"/>
      <c r="V34" s="5"/>
      <c r="W34" s="5"/>
      <c r="X34" s="5"/>
      <c r="Y34" s="5"/>
      <c r="Z34" s="86"/>
      <c r="AA34" s="5"/>
      <c r="AB34" s="7"/>
      <c r="AC34" s="5"/>
      <c r="AD34" s="3"/>
      <c r="AE34" s="3"/>
      <c r="AF34" s="3"/>
      <c r="AG34" s="3"/>
      <c r="AH34"/>
      <c r="AI34"/>
      <c r="AJ34"/>
      <c r="AK34"/>
    </row>
    <row r="35" spans="2:37" s="1" customFormat="1" ht="15">
      <c r="B35" s="72"/>
      <c r="C35" s="52">
        <v>800</v>
      </c>
      <c r="D35" s="51">
        <v>32</v>
      </c>
      <c r="E35" s="9">
        <v>813</v>
      </c>
      <c r="F35" s="17">
        <v>0</v>
      </c>
      <c r="G35" s="16">
        <v>7.92</v>
      </c>
      <c r="H35" s="16">
        <v>12.7</v>
      </c>
      <c r="I35" s="16">
        <v>15.88</v>
      </c>
      <c r="J35" s="16">
        <v>17.48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6">
        <v>9.53</v>
      </c>
      <c r="R35" s="16">
        <v>12.7</v>
      </c>
      <c r="S35" s="256">
        <v>0</v>
      </c>
      <c r="T35" s="259"/>
      <c r="U35" s="5"/>
      <c r="V35" s="5"/>
      <c r="W35" s="5"/>
      <c r="X35" s="5"/>
      <c r="Y35" s="5"/>
      <c r="Z35" s="86"/>
      <c r="AA35" s="5"/>
      <c r="AB35" s="7"/>
      <c r="AC35" s="5"/>
      <c r="AD35" s="3"/>
      <c r="AE35" s="3"/>
      <c r="AF35" s="3"/>
      <c r="AG35" s="3"/>
      <c r="AH35"/>
      <c r="AI35"/>
      <c r="AJ35"/>
      <c r="AK35"/>
    </row>
    <row r="36" spans="2:37" s="1" customFormat="1" ht="15">
      <c r="B36" s="72"/>
      <c r="C36" s="52">
        <v>850</v>
      </c>
      <c r="D36" s="51">
        <v>34</v>
      </c>
      <c r="E36" s="9">
        <v>864</v>
      </c>
      <c r="F36" s="17">
        <v>0</v>
      </c>
      <c r="G36" s="16">
        <v>7.92</v>
      </c>
      <c r="H36" s="16">
        <v>12.7</v>
      </c>
      <c r="I36" s="16">
        <v>15.88</v>
      </c>
      <c r="J36" s="16">
        <v>17.48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6">
        <v>9.53</v>
      </c>
      <c r="R36" s="16">
        <v>12.7</v>
      </c>
      <c r="S36" s="256">
        <v>0</v>
      </c>
      <c r="T36" s="259"/>
      <c r="U36" s="5"/>
      <c r="V36" s="5"/>
      <c r="W36" s="5"/>
      <c r="X36" s="5"/>
      <c r="Y36" s="5"/>
      <c r="Z36" s="86"/>
      <c r="AA36" s="5"/>
      <c r="AB36" s="7"/>
      <c r="AC36" s="5"/>
      <c r="AD36" s="3"/>
      <c r="AE36" s="3"/>
      <c r="AF36" s="3"/>
      <c r="AG36" s="3"/>
      <c r="AH36"/>
      <c r="AI36"/>
      <c r="AJ36"/>
      <c r="AK36"/>
    </row>
    <row r="37" spans="2:37" s="1" customFormat="1" ht="15">
      <c r="B37" s="72"/>
      <c r="C37" s="53">
        <v>900</v>
      </c>
      <c r="D37" s="51">
        <v>36</v>
      </c>
      <c r="E37" s="9">
        <v>914</v>
      </c>
      <c r="F37" s="17">
        <v>0</v>
      </c>
      <c r="G37" s="16">
        <v>7.92</v>
      </c>
      <c r="H37" s="16">
        <v>12.7</v>
      </c>
      <c r="I37" s="16">
        <v>15.88</v>
      </c>
      <c r="J37" s="16">
        <v>19.05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6">
        <v>9.53</v>
      </c>
      <c r="R37" s="16">
        <v>12.7</v>
      </c>
      <c r="S37" s="256">
        <v>0</v>
      </c>
      <c r="T37" s="260"/>
      <c r="U37" s="5"/>
      <c r="V37" s="5"/>
      <c r="W37" s="5"/>
      <c r="X37" s="5"/>
      <c r="Y37" s="5"/>
      <c r="Z37" s="86"/>
      <c r="AA37" s="5"/>
      <c r="AB37" s="7"/>
      <c r="AC37" s="5"/>
      <c r="AD37" s="3"/>
      <c r="AE37" s="3"/>
      <c r="AF37" s="3"/>
      <c r="AG37" s="3"/>
      <c r="AH37"/>
      <c r="AI37"/>
      <c r="AJ37"/>
      <c r="AK37"/>
    </row>
    <row r="38" spans="2:37" s="1" customFormat="1" ht="15">
      <c r="B38" s="72"/>
      <c r="C38" s="52">
        <v>950</v>
      </c>
      <c r="D38" s="51">
        <v>38</v>
      </c>
      <c r="E38" s="10">
        <v>965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6">
        <v>9.53</v>
      </c>
      <c r="R38" s="16">
        <v>12.7</v>
      </c>
      <c r="S38" s="256">
        <v>0</v>
      </c>
      <c r="T38" s="259"/>
      <c r="U38" s="5"/>
      <c r="V38" s="5"/>
      <c r="W38" s="5"/>
      <c r="X38" s="5"/>
      <c r="Y38" s="5"/>
      <c r="Z38" s="86"/>
      <c r="AA38" s="5"/>
      <c r="AB38" s="7"/>
      <c r="AC38" s="5"/>
      <c r="AD38" s="3"/>
      <c r="AE38" s="3"/>
      <c r="AF38" s="3"/>
      <c r="AG38" s="3"/>
      <c r="AH38"/>
      <c r="AI38"/>
      <c r="AJ38"/>
      <c r="AK38"/>
    </row>
    <row r="39" spans="2:37" s="1" customFormat="1" ht="15">
      <c r="B39" s="72"/>
      <c r="C39" s="52">
        <v>1000</v>
      </c>
      <c r="D39" s="51">
        <v>40</v>
      </c>
      <c r="E39" s="10">
        <v>1016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6">
        <v>9.53</v>
      </c>
      <c r="R39" s="16">
        <v>12.7</v>
      </c>
      <c r="S39" s="256">
        <v>0</v>
      </c>
      <c r="T39" s="259"/>
      <c r="U39" s="5"/>
      <c r="V39" s="5"/>
      <c r="W39" s="5"/>
      <c r="X39" s="5"/>
      <c r="Y39" s="5"/>
      <c r="Z39" s="86"/>
      <c r="AA39" s="5"/>
      <c r="AB39" s="7"/>
      <c r="AC39" s="5"/>
      <c r="AD39" s="3"/>
      <c r="AE39" s="3"/>
      <c r="AF39" s="3"/>
      <c r="AG39" s="3"/>
      <c r="AH39"/>
      <c r="AI39"/>
      <c r="AJ39"/>
      <c r="AK39"/>
    </row>
    <row r="40" spans="2:37" s="1" customFormat="1" ht="15">
      <c r="B40" s="72"/>
      <c r="C40" s="52">
        <v>1050</v>
      </c>
      <c r="D40" s="51">
        <v>42</v>
      </c>
      <c r="E40" s="10">
        <v>1067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9.53</v>
      </c>
      <c r="R40" s="16">
        <v>12.7</v>
      </c>
      <c r="S40" s="256">
        <v>0</v>
      </c>
      <c r="T40" s="259"/>
      <c r="U40" s="5"/>
      <c r="V40" s="5"/>
      <c r="W40" s="5"/>
      <c r="X40" s="5"/>
      <c r="Y40" s="5"/>
      <c r="Z40" s="86"/>
      <c r="AA40" s="5"/>
      <c r="AB40" s="7"/>
      <c r="AC40" s="7"/>
      <c r="AD40" s="3"/>
      <c r="AE40" s="3"/>
      <c r="AF40" s="3"/>
      <c r="AG40" s="3"/>
      <c r="AH40"/>
      <c r="AI40"/>
      <c r="AJ40"/>
      <c r="AK40"/>
    </row>
    <row r="41" spans="2:37" s="1" customFormat="1" ht="13.5">
      <c r="B41" s="72"/>
      <c r="C41" s="52">
        <v>1100</v>
      </c>
      <c r="D41" s="51">
        <v>44</v>
      </c>
      <c r="E41" s="10">
        <v>1118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9.53</v>
      </c>
      <c r="R41" s="16">
        <v>12.7</v>
      </c>
      <c r="S41" s="256">
        <v>0</v>
      </c>
      <c r="T41" s="259"/>
      <c r="U41" s="5"/>
      <c r="V41" s="5"/>
      <c r="W41" s="5"/>
      <c r="X41" s="5"/>
      <c r="Y41" s="5"/>
      <c r="Z41" s="86"/>
      <c r="AA41" s="5"/>
      <c r="AB41" s="5"/>
      <c r="AC41" s="5"/>
      <c r="AD41" s="3"/>
      <c r="AE41" s="3"/>
      <c r="AF41" s="3"/>
      <c r="AG41" s="3"/>
      <c r="AH41"/>
      <c r="AI41"/>
      <c r="AJ41"/>
      <c r="AK41"/>
    </row>
    <row r="42" spans="2:37" s="1" customFormat="1" ht="13.5">
      <c r="B42" s="72"/>
      <c r="C42" s="52">
        <v>1150</v>
      </c>
      <c r="D42" s="51">
        <v>46</v>
      </c>
      <c r="E42" s="10">
        <v>1168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9.53</v>
      </c>
      <c r="R42" s="16">
        <v>12.7</v>
      </c>
      <c r="S42" s="256">
        <v>0</v>
      </c>
      <c r="T42" s="259"/>
      <c r="U42" s="5"/>
      <c r="V42" s="5"/>
      <c r="W42" s="5"/>
      <c r="X42" s="5"/>
      <c r="Y42" s="5"/>
      <c r="Z42" s="86"/>
      <c r="AA42" s="5"/>
      <c r="AB42" s="5"/>
      <c r="AC42" s="5"/>
      <c r="AD42" s="3"/>
      <c r="AE42" s="3"/>
      <c r="AF42" s="3"/>
      <c r="AG42" s="3"/>
      <c r="AH42"/>
      <c r="AI42"/>
      <c r="AJ42"/>
      <c r="AK42"/>
    </row>
    <row r="43" spans="2:37" s="1" customFormat="1" ht="13.5">
      <c r="B43" s="72"/>
      <c r="C43" s="52">
        <v>1200</v>
      </c>
      <c r="D43" s="51">
        <v>48</v>
      </c>
      <c r="E43" s="10">
        <f>D43*25.4</f>
        <v>1219.1999999999998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8">
        <v>9.53</v>
      </c>
      <c r="R43" s="16">
        <v>12.7</v>
      </c>
      <c r="S43" s="256">
        <v>0</v>
      </c>
      <c r="T43" s="259"/>
      <c r="U43" s="5"/>
      <c r="V43" s="5"/>
      <c r="W43" s="5"/>
      <c r="X43" s="5"/>
      <c r="Y43" s="5"/>
      <c r="Z43" s="86"/>
      <c r="AA43" s="5"/>
      <c r="AD43"/>
      <c r="AE43"/>
      <c r="AF43"/>
      <c r="AG43"/>
      <c r="AH43"/>
      <c r="AI43"/>
      <c r="AJ43"/>
      <c r="AK43"/>
    </row>
    <row r="44" spans="2:27" ht="13.5" thickBot="1">
      <c r="B44" s="79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/>
      <c r="W44" s="82"/>
      <c r="X44" s="82"/>
      <c r="Y44" s="82"/>
      <c r="Z44" s="87"/>
      <c r="AA44" s="3"/>
    </row>
    <row r="45" spans="5:21" ht="13.5" thickTop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5:21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5:21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3.5" thickBot="1"/>
    <row r="49" spans="2:27" ht="13.5" thickTop="1">
      <c r="B49" s="7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83"/>
      <c r="AA49" s="3"/>
    </row>
    <row r="50" spans="2:27" ht="12.75">
      <c r="B50" s="72"/>
      <c r="C50" s="3"/>
      <c r="D50" s="4" t="s">
        <v>41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84"/>
      <c r="AA50" s="3"/>
    </row>
    <row r="51" spans="2:27" ht="12.75">
      <c r="B51" s="72"/>
      <c r="C51" s="3"/>
      <c r="D51" s="4" t="s">
        <v>34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 t="s">
        <v>0</v>
      </c>
      <c r="V51" s="3"/>
      <c r="W51" s="3"/>
      <c r="X51" s="3"/>
      <c r="Y51" s="3"/>
      <c r="Z51" s="84"/>
      <c r="AA51" s="3"/>
    </row>
    <row r="52" spans="2:27" ht="12.75">
      <c r="B52" s="72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 t="s">
        <v>0</v>
      </c>
      <c r="V52" s="2" t="s">
        <v>22</v>
      </c>
      <c r="X52" s="3"/>
      <c r="Y52" s="3"/>
      <c r="Z52" s="84"/>
      <c r="AA52" s="3"/>
    </row>
    <row r="53" spans="2:27" ht="12.75">
      <c r="B53" s="72"/>
      <c r="C53" s="3"/>
      <c r="D53" s="3"/>
      <c r="E53" s="3"/>
      <c r="F53" s="280" t="s">
        <v>21</v>
      </c>
      <c r="G53" s="281"/>
      <c r="H53" s="281"/>
      <c r="I53" s="282"/>
      <c r="J53" s="3"/>
      <c r="K53" s="3"/>
      <c r="L53" s="3"/>
      <c r="M53" s="70" t="s">
        <v>107</v>
      </c>
      <c r="O53" s="3"/>
      <c r="P53" s="3"/>
      <c r="Q53" s="3"/>
      <c r="R53" s="3"/>
      <c r="S53" s="3"/>
      <c r="T53" s="3"/>
      <c r="U53" s="43"/>
      <c r="V53" s="2" t="s">
        <v>26</v>
      </c>
      <c r="X53" s="3"/>
      <c r="Y53" s="3"/>
      <c r="Z53" s="84"/>
      <c r="AA53" s="3"/>
    </row>
    <row r="54" spans="2:27" ht="12.75">
      <c r="B54" s="72"/>
      <c r="C54" s="11" t="s">
        <v>14</v>
      </c>
      <c r="D54" s="38" t="s">
        <v>14</v>
      </c>
      <c r="E54" s="21" t="s">
        <v>16</v>
      </c>
      <c r="F54" s="283" t="s">
        <v>17</v>
      </c>
      <c r="G54" s="284"/>
      <c r="H54" s="284"/>
      <c r="I54" s="28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3"/>
      <c r="V54" s="2" t="s">
        <v>23</v>
      </c>
      <c r="X54" s="3"/>
      <c r="Y54" s="3"/>
      <c r="Z54" s="84"/>
      <c r="AA54" s="3"/>
    </row>
    <row r="55" spans="2:27" ht="12.75">
      <c r="B55" s="72"/>
      <c r="C55" s="11" t="s">
        <v>8</v>
      </c>
      <c r="D55" s="39" t="s">
        <v>29</v>
      </c>
      <c r="E55" s="6" t="s">
        <v>8</v>
      </c>
      <c r="F55" s="26" t="s">
        <v>15</v>
      </c>
      <c r="G55" s="26" t="s">
        <v>11</v>
      </c>
      <c r="H55" s="26" t="s">
        <v>12</v>
      </c>
      <c r="I55" s="26" t="s">
        <v>13</v>
      </c>
      <c r="J55" s="3"/>
      <c r="K55" s="3"/>
      <c r="L55" s="3"/>
      <c r="M55" s="4" t="s">
        <v>28</v>
      </c>
      <c r="N55" s="3"/>
      <c r="O55" s="3"/>
      <c r="P55" s="3"/>
      <c r="Q55" s="3"/>
      <c r="R55" s="4" t="s">
        <v>27</v>
      </c>
      <c r="S55" s="3"/>
      <c r="T55" s="3"/>
      <c r="U55" s="33"/>
      <c r="V55" s="2" t="s">
        <v>24</v>
      </c>
      <c r="X55" s="3"/>
      <c r="Y55" s="3"/>
      <c r="Z55" s="84"/>
      <c r="AA55" s="3"/>
    </row>
    <row r="56" spans="2:27" ht="12.75">
      <c r="B56" s="72"/>
      <c r="C56" s="13">
        <v>6</v>
      </c>
      <c r="D56" s="40">
        <v>0.125</v>
      </c>
      <c r="E56" s="35">
        <v>10.3</v>
      </c>
      <c r="F56" s="17">
        <v>0</v>
      </c>
      <c r="G56" s="27">
        <v>1.24</v>
      </c>
      <c r="H56" s="27">
        <v>1.73</v>
      </c>
      <c r="I56" s="27">
        <v>2.41</v>
      </c>
      <c r="J56" s="3"/>
      <c r="K56" s="3"/>
      <c r="L56" s="3"/>
      <c r="M56" s="57"/>
      <c r="N56" s="58"/>
      <c r="O56" s="59"/>
      <c r="P56" s="3"/>
      <c r="Q56" s="3"/>
      <c r="R56" s="57"/>
      <c r="S56" s="58"/>
      <c r="T56" s="59"/>
      <c r="U56" s="44"/>
      <c r="V56" s="2" t="s">
        <v>25</v>
      </c>
      <c r="X56" s="3"/>
      <c r="Y56" s="3"/>
      <c r="Z56" s="84"/>
      <c r="AA56" s="3"/>
    </row>
    <row r="57" spans="2:27" ht="12.75">
      <c r="B57" s="72"/>
      <c r="C57" s="13">
        <v>8</v>
      </c>
      <c r="D57" s="41">
        <v>0.25</v>
      </c>
      <c r="E57" s="35">
        <v>13.7</v>
      </c>
      <c r="F57" s="17">
        <v>0</v>
      </c>
      <c r="G57" s="27">
        <v>1.65</v>
      </c>
      <c r="H57" s="27">
        <v>2.24</v>
      </c>
      <c r="I57" s="27">
        <v>3.02</v>
      </c>
      <c r="J57" s="3"/>
      <c r="K57" s="3"/>
      <c r="L57" s="3"/>
      <c r="M57" s="56" t="s">
        <v>3</v>
      </c>
      <c r="N57" s="28">
        <v>2</v>
      </c>
      <c r="O57" s="60" t="s">
        <v>29</v>
      </c>
      <c r="P57" s="3"/>
      <c r="Q57" s="3"/>
      <c r="R57" s="56" t="s">
        <v>3</v>
      </c>
      <c r="S57" s="28">
        <v>100</v>
      </c>
      <c r="T57" s="60" t="s">
        <v>8</v>
      </c>
      <c r="U57" s="33"/>
      <c r="V57" s="44"/>
      <c r="W57" s="3"/>
      <c r="X57" s="3"/>
      <c r="Y57" s="3"/>
      <c r="Z57" s="84"/>
      <c r="AA57" s="3"/>
    </row>
    <row r="58" spans="2:27" ht="12.75">
      <c r="B58" s="72"/>
      <c r="C58" s="42">
        <v>10</v>
      </c>
      <c r="D58" s="41">
        <v>0.375</v>
      </c>
      <c r="E58" s="35">
        <v>17.1</v>
      </c>
      <c r="F58" s="17">
        <v>0</v>
      </c>
      <c r="G58" s="27">
        <v>1.65</v>
      </c>
      <c r="H58" s="27">
        <v>2.31</v>
      </c>
      <c r="I58" s="27">
        <v>3.2</v>
      </c>
      <c r="J58" s="3"/>
      <c r="K58" s="3"/>
      <c r="L58" s="3"/>
      <c r="M58" s="56" t="s">
        <v>4</v>
      </c>
      <c r="N58" s="28" t="s">
        <v>12</v>
      </c>
      <c r="O58" s="61"/>
      <c r="P58" s="3"/>
      <c r="Q58" s="3"/>
      <c r="R58" s="56" t="s">
        <v>4</v>
      </c>
      <c r="S58" s="28" t="s">
        <v>12</v>
      </c>
      <c r="T58" s="61"/>
      <c r="U58" s="33"/>
      <c r="V58" s="33"/>
      <c r="W58" s="3"/>
      <c r="X58" s="3"/>
      <c r="Y58" s="3"/>
      <c r="Z58" s="84"/>
      <c r="AA58" s="3"/>
    </row>
    <row r="59" spans="2:27" ht="12.75">
      <c r="B59" s="72"/>
      <c r="C59" s="42">
        <v>15</v>
      </c>
      <c r="D59" s="41">
        <v>0.5</v>
      </c>
      <c r="E59" s="35">
        <v>21.3</v>
      </c>
      <c r="F59" s="27">
        <v>1.64</v>
      </c>
      <c r="G59" s="27">
        <v>2.11</v>
      </c>
      <c r="H59" s="27">
        <v>2.77</v>
      </c>
      <c r="I59" s="27">
        <v>3.73</v>
      </c>
      <c r="J59" s="3"/>
      <c r="K59" s="3"/>
      <c r="L59" s="3"/>
      <c r="M59" s="55"/>
      <c r="N59" s="3"/>
      <c r="O59" s="61"/>
      <c r="P59" s="3"/>
      <c r="Q59" s="3"/>
      <c r="R59" s="55"/>
      <c r="S59" s="3"/>
      <c r="T59" s="61"/>
      <c r="U59" s="33"/>
      <c r="V59" s="34"/>
      <c r="W59" s="3"/>
      <c r="X59" s="3"/>
      <c r="Y59" s="3"/>
      <c r="Z59" s="84"/>
      <c r="AA59" s="3"/>
    </row>
    <row r="60" spans="2:27" ht="12.75">
      <c r="B60" s="72"/>
      <c r="C60" s="42">
        <v>20</v>
      </c>
      <c r="D60" s="41">
        <v>0.75</v>
      </c>
      <c r="E60" s="35">
        <v>26.7</v>
      </c>
      <c r="F60" s="27">
        <v>1.65</v>
      </c>
      <c r="G60" s="27">
        <v>2.11</v>
      </c>
      <c r="H60" s="27">
        <v>2.87</v>
      </c>
      <c r="I60" s="27">
        <v>3.91</v>
      </c>
      <c r="J60" s="3"/>
      <c r="K60" s="3"/>
      <c r="L60" s="3"/>
      <c r="M60" s="56" t="s">
        <v>2</v>
      </c>
      <c r="N60" s="90">
        <f>Pipe_Imp_SS_Dext_dn(N57)</f>
        <v>60.3</v>
      </c>
      <c r="O60" s="60" t="s">
        <v>8</v>
      </c>
      <c r="P60" s="3"/>
      <c r="Q60" s="3"/>
      <c r="R60" s="56" t="s">
        <v>2</v>
      </c>
      <c r="S60" s="90">
        <f>Pipe_SI_SS_Dext_dn(S57)</f>
        <v>114.3</v>
      </c>
      <c r="T60" s="60" t="s">
        <v>8</v>
      </c>
      <c r="U60" s="33"/>
      <c r="V60" s="34"/>
      <c r="W60" s="3"/>
      <c r="X60" s="3"/>
      <c r="Y60" s="3"/>
      <c r="Z60" s="84"/>
      <c r="AA60" s="3"/>
    </row>
    <row r="61" spans="2:27" ht="12.75">
      <c r="B61" s="72"/>
      <c r="C61" s="42">
        <v>25</v>
      </c>
      <c r="D61" s="41">
        <v>1</v>
      </c>
      <c r="E61" s="35">
        <v>33.4</v>
      </c>
      <c r="F61" s="27">
        <v>1.65</v>
      </c>
      <c r="G61" s="27">
        <v>2.77</v>
      </c>
      <c r="H61" s="27">
        <v>3.38</v>
      </c>
      <c r="I61" s="27">
        <v>4.55</v>
      </c>
      <c r="J61" s="3"/>
      <c r="K61" s="4" t="s">
        <v>0</v>
      </c>
      <c r="L61" s="3"/>
      <c r="M61" s="88" t="s">
        <v>7</v>
      </c>
      <c r="N61" s="90">
        <f>Pipe_Imp_SS_Thickness_dn_sch(N57,N58)</f>
        <v>3.91</v>
      </c>
      <c r="O61" s="60" t="s">
        <v>8</v>
      </c>
      <c r="P61" s="3"/>
      <c r="Q61" s="3"/>
      <c r="R61" s="88" t="s">
        <v>7</v>
      </c>
      <c r="S61" s="271">
        <f>Pipe_SI_SS_Thickness_dn_sch(S57,S58)</f>
        <v>6.02</v>
      </c>
      <c r="T61" s="60" t="s">
        <v>8</v>
      </c>
      <c r="U61" s="33"/>
      <c r="V61" s="34"/>
      <c r="W61" s="3"/>
      <c r="X61" s="3"/>
      <c r="Y61" s="3"/>
      <c r="Z61" s="84"/>
      <c r="AA61" s="3"/>
    </row>
    <row r="62" spans="2:27" ht="12.75">
      <c r="B62" s="72"/>
      <c r="C62" s="42">
        <v>32</v>
      </c>
      <c r="D62" s="41">
        <v>1.25</v>
      </c>
      <c r="E62" s="35">
        <v>42.2</v>
      </c>
      <c r="F62" s="27">
        <v>1.65</v>
      </c>
      <c r="G62" s="27">
        <v>2.77</v>
      </c>
      <c r="H62" s="27">
        <v>3.56</v>
      </c>
      <c r="I62" s="27">
        <v>4.85</v>
      </c>
      <c r="J62" s="3"/>
      <c r="K62" s="3"/>
      <c r="L62" s="3"/>
      <c r="M62" s="89" t="s">
        <v>9</v>
      </c>
      <c r="N62" s="90">
        <f>Pipe_Imp_SS_Dint_dn_sch(N57,N58)</f>
        <v>52.48</v>
      </c>
      <c r="O62" s="62" t="s">
        <v>8</v>
      </c>
      <c r="P62" s="3"/>
      <c r="Q62" s="3"/>
      <c r="R62" s="89" t="s">
        <v>9</v>
      </c>
      <c r="S62" s="90">
        <f>Pipe_SI_SS_Dint_dn_sch(S57,S58)</f>
        <v>102.25999999999999</v>
      </c>
      <c r="T62" s="62" t="s">
        <v>8</v>
      </c>
      <c r="U62" s="33"/>
      <c r="V62" s="3"/>
      <c r="W62" s="3"/>
      <c r="X62" s="3"/>
      <c r="Y62" s="3"/>
      <c r="Z62" s="84"/>
      <c r="AA62" s="3"/>
    </row>
    <row r="63" spans="2:27" ht="12.75">
      <c r="B63" s="72"/>
      <c r="C63" s="42">
        <v>40</v>
      </c>
      <c r="D63" s="41">
        <v>1.5</v>
      </c>
      <c r="E63" s="35">
        <v>48.3</v>
      </c>
      <c r="F63" s="27">
        <v>1.65</v>
      </c>
      <c r="G63" s="27">
        <v>2.77</v>
      </c>
      <c r="H63" s="27">
        <v>3.68</v>
      </c>
      <c r="I63" s="27">
        <v>5.08</v>
      </c>
      <c r="J63" s="3"/>
      <c r="K63" s="6"/>
      <c r="L63" s="3"/>
      <c r="M63" s="3"/>
      <c r="N63" s="3"/>
      <c r="O63" s="3"/>
      <c r="P63" s="3"/>
      <c r="Q63" s="3"/>
      <c r="R63" s="3"/>
      <c r="S63" s="3"/>
      <c r="T63" s="3"/>
      <c r="U63" s="33"/>
      <c r="V63" s="3"/>
      <c r="W63" s="3"/>
      <c r="X63" s="3"/>
      <c r="Y63" s="3"/>
      <c r="Z63" s="84"/>
      <c r="AA63" s="3"/>
    </row>
    <row r="64" spans="2:27" ht="12.75">
      <c r="B64" s="72"/>
      <c r="C64" s="42">
        <v>50</v>
      </c>
      <c r="D64" s="41">
        <v>2</v>
      </c>
      <c r="E64" s="35">
        <v>60.3</v>
      </c>
      <c r="F64" s="27">
        <v>1.65</v>
      </c>
      <c r="G64" s="27">
        <v>2.77</v>
      </c>
      <c r="H64" s="27">
        <v>3.91</v>
      </c>
      <c r="I64" s="27">
        <v>5.54</v>
      </c>
      <c r="J64" s="3"/>
      <c r="K64" s="6"/>
      <c r="L64" s="3"/>
      <c r="M64" s="3"/>
      <c r="N64" s="3"/>
      <c r="O64" s="3"/>
      <c r="P64" s="3"/>
      <c r="Q64" s="3"/>
      <c r="R64" s="3"/>
      <c r="S64" s="3"/>
      <c r="T64" s="3"/>
      <c r="U64" s="33"/>
      <c r="V64" s="3"/>
      <c r="W64" s="3"/>
      <c r="X64" s="3"/>
      <c r="Y64" s="3"/>
      <c r="Z64" s="84"/>
      <c r="AA64" s="3"/>
    </row>
    <row r="65" spans="2:27" ht="12.75">
      <c r="B65" s="72"/>
      <c r="C65" s="42">
        <v>65</v>
      </c>
      <c r="D65" s="41">
        <v>2.5</v>
      </c>
      <c r="E65" s="35">
        <v>73</v>
      </c>
      <c r="F65" s="27">
        <v>2.11</v>
      </c>
      <c r="G65" s="27">
        <v>3.05</v>
      </c>
      <c r="H65" s="27">
        <v>5.16</v>
      </c>
      <c r="I65" s="27">
        <v>7.01</v>
      </c>
      <c r="J65" s="3"/>
      <c r="K65" s="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84"/>
      <c r="AA65" s="3"/>
    </row>
    <row r="66" spans="2:27" ht="12.75">
      <c r="B66" s="72"/>
      <c r="C66" s="42">
        <v>80</v>
      </c>
      <c r="D66" s="41">
        <v>3</v>
      </c>
      <c r="E66" s="35">
        <v>88.9</v>
      </c>
      <c r="F66" s="27">
        <v>2.11</v>
      </c>
      <c r="G66" s="27">
        <v>3.05</v>
      </c>
      <c r="H66" s="27">
        <v>5.49</v>
      </c>
      <c r="I66" s="27">
        <v>7.62</v>
      </c>
      <c r="J66" s="3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84"/>
      <c r="AA66" s="3"/>
    </row>
    <row r="67" spans="2:27" ht="12.75">
      <c r="B67" s="72"/>
      <c r="C67" s="42">
        <v>90</v>
      </c>
      <c r="D67" s="41">
        <v>3.5</v>
      </c>
      <c r="E67" s="35">
        <v>101.6</v>
      </c>
      <c r="F67" s="27">
        <v>2.11</v>
      </c>
      <c r="G67" s="27">
        <v>3.05</v>
      </c>
      <c r="H67" s="27">
        <v>5.74</v>
      </c>
      <c r="I67" s="27">
        <v>8.08</v>
      </c>
      <c r="J67" s="3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84"/>
      <c r="AA67" s="3"/>
    </row>
    <row r="68" spans="2:27" ht="12.75">
      <c r="B68" s="72"/>
      <c r="C68" s="42">
        <v>100</v>
      </c>
      <c r="D68" s="41">
        <v>4</v>
      </c>
      <c r="E68" s="35">
        <v>114.3</v>
      </c>
      <c r="F68" s="27">
        <v>2.11</v>
      </c>
      <c r="G68" s="27">
        <v>3.05</v>
      </c>
      <c r="H68" s="27">
        <v>6.02</v>
      </c>
      <c r="I68" s="27">
        <v>8.56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84"/>
      <c r="AA68" s="3"/>
    </row>
    <row r="69" spans="2:27" ht="12.75">
      <c r="B69" s="72"/>
      <c r="C69" s="42">
        <v>125</v>
      </c>
      <c r="D69" s="41">
        <v>5</v>
      </c>
      <c r="E69" s="36">
        <v>141.3</v>
      </c>
      <c r="F69" s="27">
        <v>2.77</v>
      </c>
      <c r="G69" s="27">
        <v>3.4</v>
      </c>
      <c r="H69" s="27">
        <v>6.55</v>
      </c>
      <c r="I69" s="27">
        <v>9.53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84"/>
      <c r="AA69" s="3"/>
    </row>
    <row r="70" spans="2:27" ht="12.75">
      <c r="B70" s="72"/>
      <c r="C70" s="42">
        <v>150</v>
      </c>
      <c r="D70" s="41">
        <v>6</v>
      </c>
      <c r="E70" s="36">
        <v>168.3</v>
      </c>
      <c r="F70" s="27">
        <v>2.77</v>
      </c>
      <c r="G70" s="27">
        <v>3.4</v>
      </c>
      <c r="H70" s="27">
        <v>7.11</v>
      </c>
      <c r="I70" s="27">
        <v>10.97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84"/>
      <c r="AA70" s="3"/>
    </row>
    <row r="71" spans="2:27" ht="12.75">
      <c r="B71" s="72"/>
      <c r="C71" s="42">
        <v>200</v>
      </c>
      <c r="D71" s="41">
        <v>8</v>
      </c>
      <c r="E71" s="36">
        <v>219.1</v>
      </c>
      <c r="F71" s="27">
        <v>2.77</v>
      </c>
      <c r="G71" s="27">
        <v>3.76</v>
      </c>
      <c r="H71" s="27">
        <v>8.18</v>
      </c>
      <c r="I71" s="27">
        <v>12.7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84"/>
      <c r="AA71" s="3"/>
    </row>
    <row r="72" spans="2:27" ht="12.75">
      <c r="B72" s="72"/>
      <c r="C72" s="42">
        <v>250</v>
      </c>
      <c r="D72" s="41">
        <v>10</v>
      </c>
      <c r="E72" s="36">
        <v>273.1</v>
      </c>
      <c r="F72" s="27">
        <v>3.4</v>
      </c>
      <c r="G72" s="27">
        <v>4.19</v>
      </c>
      <c r="H72" s="27">
        <v>9.27</v>
      </c>
      <c r="I72" s="27">
        <v>12.7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84"/>
      <c r="AA72" s="3"/>
    </row>
    <row r="73" spans="2:27" ht="12.75">
      <c r="B73" s="72"/>
      <c r="C73" s="42">
        <v>300</v>
      </c>
      <c r="D73" s="41">
        <v>12</v>
      </c>
      <c r="E73" s="36">
        <v>323.9</v>
      </c>
      <c r="F73" s="27">
        <v>3.96</v>
      </c>
      <c r="G73" s="27">
        <v>4.57</v>
      </c>
      <c r="H73" s="27">
        <v>9.53</v>
      </c>
      <c r="I73" s="27">
        <v>12.7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84"/>
      <c r="AA73" s="3"/>
    </row>
    <row r="74" spans="2:27" ht="12.75">
      <c r="B74" s="72"/>
      <c r="C74" s="42">
        <v>350</v>
      </c>
      <c r="D74" s="41">
        <v>14</v>
      </c>
      <c r="E74" s="35">
        <v>355.6</v>
      </c>
      <c r="F74" s="27">
        <v>3.96</v>
      </c>
      <c r="G74" s="17">
        <v>4.78</v>
      </c>
      <c r="H74" s="17">
        <v>0</v>
      </c>
      <c r="I74" s="17">
        <v>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84"/>
      <c r="AA74" s="3"/>
    </row>
    <row r="75" spans="2:27" ht="12.75">
      <c r="B75" s="72"/>
      <c r="C75" s="42">
        <v>400</v>
      </c>
      <c r="D75" s="41">
        <v>16</v>
      </c>
      <c r="E75" s="35">
        <v>406.4</v>
      </c>
      <c r="F75" s="27">
        <v>4.19</v>
      </c>
      <c r="G75" s="17">
        <v>4.78</v>
      </c>
      <c r="H75" s="17">
        <v>0</v>
      </c>
      <c r="I75" s="17"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84"/>
      <c r="AA75" s="3"/>
    </row>
    <row r="76" spans="2:27" ht="12.75">
      <c r="B76" s="72"/>
      <c r="C76" s="42">
        <v>450</v>
      </c>
      <c r="D76" s="41">
        <v>18</v>
      </c>
      <c r="E76" s="37">
        <v>457</v>
      </c>
      <c r="F76" s="27">
        <v>4.19</v>
      </c>
      <c r="G76" s="17">
        <v>4.78</v>
      </c>
      <c r="H76" s="17">
        <v>0</v>
      </c>
      <c r="I76" s="17">
        <v>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84"/>
      <c r="AA76" s="3"/>
    </row>
    <row r="77" spans="2:27" ht="12.75">
      <c r="B77" s="72"/>
      <c r="C77" s="42">
        <v>500</v>
      </c>
      <c r="D77" s="41">
        <v>20</v>
      </c>
      <c r="E77" s="37">
        <v>508</v>
      </c>
      <c r="F77" s="27">
        <v>4.78</v>
      </c>
      <c r="G77" s="27">
        <v>5.54</v>
      </c>
      <c r="H77" s="17">
        <v>0</v>
      </c>
      <c r="I77" s="17">
        <v>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84"/>
      <c r="AA77" s="3"/>
    </row>
    <row r="78" spans="2:27" ht="12.75">
      <c r="B78" s="72"/>
      <c r="C78" s="42">
        <v>550</v>
      </c>
      <c r="D78" s="41">
        <v>22</v>
      </c>
      <c r="E78" s="37">
        <v>559</v>
      </c>
      <c r="F78" s="27">
        <v>4.78</v>
      </c>
      <c r="G78" s="17">
        <v>5.54</v>
      </c>
      <c r="H78" s="17">
        <v>0</v>
      </c>
      <c r="I78" s="17">
        <v>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84"/>
      <c r="AA78" s="3"/>
    </row>
    <row r="79" spans="2:27" ht="12.75">
      <c r="B79" s="72"/>
      <c r="C79" s="42">
        <v>600</v>
      </c>
      <c r="D79" s="41">
        <v>24</v>
      </c>
      <c r="E79" s="37">
        <v>610</v>
      </c>
      <c r="F79" s="27">
        <v>5.54</v>
      </c>
      <c r="G79" s="17">
        <v>6.35</v>
      </c>
      <c r="H79" s="17">
        <v>0</v>
      </c>
      <c r="I79" s="17">
        <v>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84"/>
      <c r="AA79" s="3"/>
    </row>
    <row r="80" spans="2:27" ht="12.75">
      <c r="B80" s="72"/>
      <c r="C80" s="42">
        <v>750</v>
      </c>
      <c r="D80" s="41">
        <v>30</v>
      </c>
      <c r="E80" s="37">
        <v>762</v>
      </c>
      <c r="F80" s="27">
        <v>6.35</v>
      </c>
      <c r="G80" s="17">
        <v>7.92</v>
      </c>
      <c r="H80" s="17">
        <v>0</v>
      </c>
      <c r="I80" s="17">
        <v>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84"/>
      <c r="AA80" s="3"/>
    </row>
    <row r="81" spans="2:27" ht="13.5" thickBot="1">
      <c r="B81" s="79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7"/>
      <c r="AA81" s="3"/>
    </row>
    <row r="82" spans="3:4" ht="13.5" thickTop="1">
      <c r="C82"/>
      <c r="D82"/>
    </row>
    <row r="83" spans="13:21" ht="12.75">
      <c r="M83" s="2" t="s">
        <v>0</v>
      </c>
      <c r="U83" s="2" t="s">
        <v>0</v>
      </c>
    </row>
    <row r="84" ht="13.5" thickBot="1"/>
    <row r="85" spans="2:27" ht="13.5" thickTop="1">
      <c r="B85" s="73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106" t="s">
        <v>0</v>
      </c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83"/>
      <c r="AA85" s="3"/>
    </row>
    <row r="86" spans="2:27" ht="13.5" thickBot="1">
      <c r="B86" s="72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4" t="s">
        <v>109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84"/>
      <c r="AA86" s="3"/>
    </row>
    <row r="87" spans="2:27" ht="14.25" thickBot="1" thickTop="1">
      <c r="B87" s="72"/>
      <c r="C87" s="292" t="s">
        <v>49</v>
      </c>
      <c r="D87" s="293"/>
      <c r="E87" s="293"/>
      <c r="F87" s="293"/>
      <c r="G87" s="293"/>
      <c r="H87" s="293"/>
      <c r="I87" s="293"/>
      <c r="J87" s="293"/>
      <c r="K87" s="294"/>
      <c r="L87" s="5"/>
      <c r="M87" s="3"/>
      <c r="N87" s="3"/>
      <c r="O87" s="70" t="s">
        <v>48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84"/>
      <c r="AA87" s="3"/>
    </row>
    <row r="88" spans="2:27" ht="14.25" thickBot="1" thickTop="1">
      <c r="B88" s="7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84"/>
      <c r="AA88" s="3"/>
    </row>
    <row r="89" spans="2:27" ht="14.25" thickBot="1" thickTop="1">
      <c r="B89" s="72"/>
      <c r="C89" s="130" t="s">
        <v>44</v>
      </c>
      <c r="D89" s="132" t="s">
        <v>50</v>
      </c>
      <c r="E89" s="295" t="s">
        <v>43</v>
      </c>
      <c r="F89" s="296"/>
      <c r="G89" s="296"/>
      <c r="H89" s="296"/>
      <c r="I89" s="296"/>
      <c r="J89" s="296"/>
      <c r="K89" s="297"/>
      <c r="L89" s="3"/>
      <c r="M89" s="3"/>
      <c r="N89" s="3"/>
      <c r="O89" s="11" t="s">
        <v>3</v>
      </c>
      <c r="P89" s="105">
        <v>160</v>
      </c>
      <c r="Q89" s="4" t="s">
        <v>8</v>
      </c>
      <c r="R89" s="3"/>
      <c r="S89" s="3"/>
      <c r="T89" s="3"/>
      <c r="U89" s="3"/>
      <c r="V89" s="3"/>
      <c r="W89" s="3"/>
      <c r="X89" s="3"/>
      <c r="Y89" s="3"/>
      <c r="Z89" s="84"/>
      <c r="AA89" s="3"/>
    </row>
    <row r="90" spans="2:27" ht="14.25" thickBot="1" thickTop="1">
      <c r="B90" s="72"/>
      <c r="C90" s="129" t="s">
        <v>8</v>
      </c>
      <c r="D90" s="133" t="s">
        <v>29</v>
      </c>
      <c r="E90" s="131">
        <v>4</v>
      </c>
      <c r="F90" s="119">
        <v>6</v>
      </c>
      <c r="G90" s="120">
        <v>8</v>
      </c>
      <c r="H90" s="120">
        <v>10</v>
      </c>
      <c r="I90" s="120">
        <v>12.5</v>
      </c>
      <c r="J90" s="120">
        <v>16</v>
      </c>
      <c r="K90" s="123">
        <v>20</v>
      </c>
      <c r="L90" s="3"/>
      <c r="M90" s="3"/>
      <c r="N90" s="3"/>
      <c r="O90" s="11" t="s">
        <v>45</v>
      </c>
      <c r="P90" s="105">
        <v>20</v>
      </c>
      <c r="Q90" s="4" t="s">
        <v>47</v>
      </c>
      <c r="R90" s="3"/>
      <c r="S90" s="3"/>
      <c r="T90" s="3"/>
      <c r="U90" s="3"/>
      <c r="V90" s="3"/>
      <c r="W90" s="3"/>
      <c r="X90" s="3"/>
      <c r="Y90" s="3"/>
      <c r="Z90" s="84"/>
      <c r="AA90" s="3"/>
    </row>
    <row r="91" spans="2:27" ht="13.5" thickTop="1">
      <c r="B91" s="72"/>
      <c r="C91" s="124">
        <v>16</v>
      </c>
      <c r="D91" s="138">
        <v>0.375</v>
      </c>
      <c r="E91" s="121"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2">
        <v>2.3</v>
      </c>
      <c r="L91" s="114">
        <v>16</v>
      </c>
      <c r="M91" s="104">
        <v>0</v>
      </c>
      <c r="N91" s="3"/>
      <c r="O91" s="5"/>
      <c r="P91" s="5"/>
      <c r="Q91" s="3"/>
      <c r="R91" s="3"/>
      <c r="S91" s="3"/>
      <c r="T91" s="3"/>
      <c r="U91" s="3"/>
      <c r="V91" s="3"/>
      <c r="W91" s="3"/>
      <c r="X91" s="3"/>
      <c r="Y91" s="3"/>
      <c r="Z91" s="84"/>
      <c r="AA91" s="3"/>
    </row>
    <row r="92" spans="2:27" ht="12.75">
      <c r="B92" s="72"/>
      <c r="C92" s="125">
        <v>20</v>
      </c>
      <c r="D92" s="134">
        <v>0.5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3">
        <v>2.3</v>
      </c>
      <c r="L92" s="115">
        <v>20</v>
      </c>
      <c r="M92" s="104">
        <v>1</v>
      </c>
      <c r="N92" s="3"/>
      <c r="O92" s="21" t="s">
        <v>2</v>
      </c>
      <c r="P92" s="90">
        <f>Pipe_SI_HDPE100_Dext_dn(P89)</f>
        <v>160</v>
      </c>
      <c r="Q92" s="4" t="s">
        <v>8</v>
      </c>
      <c r="R92" s="3"/>
      <c r="S92" s="3"/>
      <c r="T92" s="3"/>
      <c r="U92" s="3"/>
      <c r="V92" s="3"/>
      <c r="W92" s="3"/>
      <c r="X92" s="3"/>
      <c r="Y92" s="3"/>
      <c r="Z92" s="84"/>
      <c r="AA92" s="3"/>
    </row>
    <row r="93" spans="2:27" ht="12.75">
      <c r="B93" s="72"/>
      <c r="C93" s="125">
        <v>25</v>
      </c>
      <c r="D93" s="134">
        <v>0.75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3">
        <v>2.3</v>
      </c>
      <c r="K93" s="93">
        <v>2.8</v>
      </c>
      <c r="L93" s="115">
        <v>25</v>
      </c>
      <c r="M93" s="104">
        <v>2</v>
      </c>
      <c r="N93" s="3"/>
      <c r="O93" s="21" t="s">
        <v>7</v>
      </c>
      <c r="P93" s="54">
        <f>Pipe_SI_HDPE100_Thickness_dn_PN(P89,P90)</f>
        <v>17.9</v>
      </c>
      <c r="Q93" s="4" t="s">
        <v>8</v>
      </c>
      <c r="R93" s="3"/>
      <c r="S93" s="3"/>
      <c r="T93" s="3"/>
      <c r="U93" s="3"/>
      <c r="V93" s="3"/>
      <c r="W93" s="3"/>
      <c r="X93" s="3"/>
      <c r="Y93" s="3"/>
      <c r="Z93" s="84"/>
      <c r="AA93" s="3"/>
    </row>
    <row r="94" spans="2:27" ht="12.75">
      <c r="B94" s="72"/>
      <c r="C94" s="125">
        <v>32</v>
      </c>
      <c r="D94" s="135">
        <v>1</v>
      </c>
      <c r="E94" s="92">
        <v>0</v>
      </c>
      <c r="F94" s="92">
        <v>0</v>
      </c>
      <c r="G94" s="92">
        <v>0</v>
      </c>
      <c r="H94" s="92">
        <v>0</v>
      </c>
      <c r="I94" s="93">
        <v>2.4</v>
      </c>
      <c r="J94" s="93">
        <v>3</v>
      </c>
      <c r="K94" s="93">
        <v>3.6</v>
      </c>
      <c r="L94" s="115">
        <v>32</v>
      </c>
      <c r="M94" s="104">
        <v>3</v>
      </c>
      <c r="N94" s="3"/>
      <c r="O94" s="21" t="s">
        <v>46</v>
      </c>
      <c r="P94" s="29">
        <f>Pipe_SI_HDPE100_Dint_dn_PN(P89,P90)</f>
        <v>124.2</v>
      </c>
      <c r="Q94" s="4" t="s">
        <v>8</v>
      </c>
      <c r="R94" s="3"/>
      <c r="S94" s="3"/>
      <c r="T94" s="5"/>
      <c r="U94" s="3"/>
      <c r="V94" s="3"/>
      <c r="W94" s="3"/>
      <c r="X94" s="3"/>
      <c r="Y94" s="3"/>
      <c r="Z94" s="84"/>
      <c r="AA94" s="3"/>
    </row>
    <row r="95" spans="2:27" ht="12.75">
      <c r="B95" s="72"/>
      <c r="C95" s="125">
        <v>40</v>
      </c>
      <c r="D95" s="135">
        <v>1.25</v>
      </c>
      <c r="E95" s="92">
        <v>0</v>
      </c>
      <c r="F95" s="92">
        <v>0</v>
      </c>
      <c r="G95" s="92">
        <v>0</v>
      </c>
      <c r="H95" s="94">
        <v>2.4</v>
      </c>
      <c r="I95" s="93">
        <v>3</v>
      </c>
      <c r="J95" s="93">
        <v>3.7</v>
      </c>
      <c r="K95" s="93">
        <v>4.5</v>
      </c>
      <c r="L95" s="115">
        <v>40</v>
      </c>
      <c r="M95" s="104">
        <v>4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84"/>
      <c r="AA95" s="3"/>
    </row>
    <row r="96" spans="2:27" ht="12.75">
      <c r="B96" s="72"/>
      <c r="C96" s="125">
        <v>50</v>
      </c>
      <c r="D96" s="135">
        <v>1.5</v>
      </c>
      <c r="E96" s="92">
        <v>0</v>
      </c>
      <c r="F96" s="92">
        <v>0</v>
      </c>
      <c r="G96" s="93">
        <v>2.4</v>
      </c>
      <c r="H96" s="94">
        <v>3</v>
      </c>
      <c r="I96" s="93">
        <v>3.7</v>
      </c>
      <c r="J96" s="93">
        <v>4.6</v>
      </c>
      <c r="K96" s="93">
        <v>5.6</v>
      </c>
      <c r="L96" s="115">
        <v>50</v>
      </c>
      <c r="M96" s="104">
        <v>5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84"/>
      <c r="AA96" s="3"/>
    </row>
    <row r="97" spans="2:27" ht="12.75">
      <c r="B97" s="72"/>
      <c r="C97" s="125">
        <v>63</v>
      </c>
      <c r="D97" s="135">
        <v>2</v>
      </c>
      <c r="E97" s="92">
        <v>0</v>
      </c>
      <c r="F97" s="93">
        <v>2.3</v>
      </c>
      <c r="G97" s="93">
        <v>3</v>
      </c>
      <c r="H97" s="94">
        <v>3.8</v>
      </c>
      <c r="I97" s="93">
        <v>4.7</v>
      </c>
      <c r="J97" s="93">
        <v>5.8</v>
      </c>
      <c r="K97" s="93">
        <v>7.1</v>
      </c>
      <c r="L97" s="115">
        <v>63</v>
      </c>
      <c r="M97" s="104">
        <v>6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84"/>
      <c r="AA97" s="3"/>
    </row>
    <row r="98" spans="2:27" ht="12.75">
      <c r="B98" s="72"/>
      <c r="C98" s="125">
        <v>75</v>
      </c>
      <c r="D98" s="135">
        <v>2.5</v>
      </c>
      <c r="E98" s="92">
        <v>0</v>
      </c>
      <c r="F98" s="93">
        <v>2.8</v>
      </c>
      <c r="G98" s="93">
        <v>3.6</v>
      </c>
      <c r="H98" s="94">
        <v>4.5</v>
      </c>
      <c r="I98" s="93">
        <v>5.6</v>
      </c>
      <c r="J98" s="93">
        <v>6.8</v>
      </c>
      <c r="K98" s="93">
        <v>8.4</v>
      </c>
      <c r="L98" s="115">
        <v>75</v>
      </c>
      <c r="M98" s="104">
        <v>7</v>
      </c>
      <c r="N98" s="3"/>
      <c r="O98" s="70" t="s">
        <v>28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84"/>
      <c r="AA98" s="3"/>
    </row>
    <row r="99" spans="2:27" ht="12.75">
      <c r="B99" s="72"/>
      <c r="C99" s="125">
        <v>90</v>
      </c>
      <c r="D99" s="135">
        <v>3</v>
      </c>
      <c r="E99" s="95">
        <v>2.3</v>
      </c>
      <c r="F99" s="93">
        <v>3.3</v>
      </c>
      <c r="G99" s="93">
        <v>4.3</v>
      </c>
      <c r="H99" s="94">
        <v>5.4</v>
      </c>
      <c r="I99" s="93">
        <v>6.7</v>
      </c>
      <c r="J99" s="93">
        <v>8.2</v>
      </c>
      <c r="K99" s="93">
        <v>10.1</v>
      </c>
      <c r="L99" s="115">
        <v>90</v>
      </c>
      <c r="M99" s="104">
        <v>8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84"/>
      <c r="AA99" s="3"/>
    </row>
    <row r="100" spans="2:27" ht="12.75">
      <c r="B100" s="72"/>
      <c r="C100" s="125">
        <v>110</v>
      </c>
      <c r="D100" s="135">
        <v>4</v>
      </c>
      <c r="E100" s="95">
        <v>2.7</v>
      </c>
      <c r="F100" s="93">
        <v>4</v>
      </c>
      <c r="G100" s="93">
        <v>5.3</v>
      </c>
      <c r="H100" s="94">
        <v>6.6</v>
      </c>
      <c r="I100" s="93">
        <v>8.1</v>
      </c>
      <c r="J100" s="93">
        <v>10</v>
      </c>
      <c r="K100" s="93">
        <v>12.3</v>
      </c>
      <c r="L100" s="115">
        <v>110</v>
      </c>
      <c r="M100" s="104">
        <v>9</v>
      </c>
      <c r="N100" s="3"/>
      <c r="O100" s="11" t="s">
        <v>3</v>
      </c>
      <c r="P100" s="108">
        <v>6</v>
      </c>
      <c r="Q100" s="4" t="s">
        <v>29</v>
      </c>
      <c r="R100" s="3"/>
      <c r="S100" s="3"/>
      <c r="T100" s="3"/>
      <c r="U100" s="3"/>
      <c r="V100" s="3"/>
      <c r="W100" s="3"/>
      <c r="X100" s="3"/>
      <c r="Y100" s="3"/>
      <c r="Z100" s="84"/>
      <c r="AA100" s="3"/>
    </row>
    <row r="101" spans="2:27" ht="12.75">
      <c r="B101" s="72"/>
      <c r="C101" s="125">
        <v>125</v>
      </c>
      <c r="D101" s="135">
        <v>5</v>
      </c>
      <c r="E101" s="95">
        <v>3.1</v>
      </c>
      <c r="F101" s="93">
        <v>4.6</v>
      </c>
      <c r="G101" s="93">
        <v>6</v>
      </c>
      <c r="H101" s="94">
        <v>7.4</v>
      </c>
      <c r="I101" s="93">
        <v>9.2</v>
      </c>
      <c r="J101" s="93">
        <v>11.4</v>
      </c>
      <c r="K101" s="93">
        <v>14</v>
      </c>
      <c r="L101" s="115">
        <v>125</v>
      </c>
      <c r="M101" s="104">
        <v>10</v>
      </c>
      <c r="N101" s="3"/>
      <c r="O101" s="11" t="s">
        <v>45</v>
      </c>
      <c r="P101" s="105">
        <v>20</v>
      </c>
      <c r="Q101" s="4" t="s">
        <v>47</v>
      </c>
      <c r="R101" s="3"/>
      <c r="S101" s="3"/>
      <c r="T101" s="3"/>
      <c r="U101" s="3"/>
      <c r="V101" s="3"/>
      <c r="W101" s="3"/>
      <c r="X101" s="3"/>
      <c r="Y101" s="3"/>
      <c r="Z101" s="84"/>
      <c r="AA101" s="3"/>
    </row>
    <row r="102" spans="2:27" ht="12.75">
      <c r="B102" s="72"/>
      <c r="C102" s="125">
        <v>140</v>
      </c>
      <c r="D102" s="135">
        <v>5.5</v>
      </c>
      <c r="E102" s="95">
        <v>3.5</v>
      </c>
      <c r="F102" s="93">
        <v>5.1</v>
      </c>
      <c r="G102" s="93">
        <v>6.7</v>
      </c>
      <c r="H102" s="94">
        <v>8.3</v>
      </c>
      <c r="I102" s="93">
        <v>10.3</v>
      </c>
      <c r="J102" s="93">
        <v>12.7</v>
      </c>
      <c r="K102" s="93">
        <v>15.7</v>
      </c>
      <c r="L102" s="115">
        <v>140</v>
      </c>
      <c r="M102" s="104">
        <v>11</v>
      </c>
      <c r="N102" s="3"/>
      <c r="O102" s="5"/>
      <c r="P102" s="5"/>
      <c r="Q102" s="3"/>
      <c r="R102" s="3"/>
      <c r="S102" s="3"/>
      <c r="T102" s="3"/>
      <c r="U102" s="3"/>
      <c r="V102" s="3"/>
      <c r="W102" s="3"/>
      <c r="X102" s="3"/>
      <c r="Y102" s="3"/>
      <c r="Z102" s="84"/>
      <c r="AA102" s="3"/>
    </row>
    <row r="103" spans="2:27" ht="12.75">
      <c r="B103" s="72"/>
      <c r="C103" s="125">
        <v>160</v>
      </c>
      <c r="D103" s="135">
        <v>6</v>
      </c>
      <c r="E103" s="95">
        <v>4</v>
      </c>
      <c r="F103" s="93">
        <v>5.8</v>
      </c>
      <c r="G103" s="93">
        <v>7.7</v>
      </c>
      <c r="H103" s="94">
        <v>9.5</v>
      </c>
      <c r="I103" s="93">
        <v>11.8</v>
      </c>
      <c r="J103" s="93">
        <v>14.6</v>
      </c>
      <c r="K103" s="93">
        <v>17.9</v>
      </c>
      <c r="L103" s="115">
        <v>160</v>
      </c>
      <c r="M103" s="104">
        <v>12</v>
      </c>
      <c r="N103" s="3"/>
      <c r="O103" s="21" t="s">
        <v>2</v>
      </c>
      <c r="P103" s="90">
        <f>Pipe_Imp_HDPE100_Dext_dn(P100)</f>
        <v>160</v>
      </c>
      <c r="Q103" s="4" t="s">
        <v>8</v>
      </c>
      <c r="R103" s="3"/>
      <c r="S103" s="3"/>
      <c r="T103" s="3"/>
      <c r="U103" s="3"/>
      <c r="V103" s="3"/>
      <c r="W103" s="3"/>
      <c r="X103" s="3"/>
      <c r="Y103" s="3"/>
      <c r="Z103" s="84"/>
      <c r="AA103" s="3"/>
    </row>
    <row r="104" spans="2:27" ht="12.75">
      <c r="B104" s="72"/>
      <c r="C104" s="125">
        <v>180</v>
      </c>
      <c r="D104" s="136">
        <v>7</v>
      </c>
      <c r="E104" s="95">
        <v>4.4</v>
      </c>
      <c r="F104" s="93">
        <v>6.6</v>
      </c>
      <c r="G104" s="93">
        <v>8.6</v>
      </c>
      <c r="H104" s="94">
        <v>10.7</v>
      </c>
      <c r="I104" s="93">
        <v>13.3</v>
      </c>
      <c r="J104" s="93">
        <v>16.4</v>
      </c>
      <c r="K104" s="93">
        <v>20.1</v>
      </c>
      <c r="L104" s="115">
        <v>180</v>
      </c>
      <c r="M104" s="104">
        <v>13</v>
      </c>
      <c r="N104" s="3"/>
      <c r="O104" s="21" t="s">
        <v>7</v>
      </c>
      <c r="P104" s="54">
        <f>Pipe_Imp_HDPE100_Thickness_dn_PN(P100,P101)</f>
        <v>17.9</v>
      </c>
      <c r="Q104" s="4" t="s">
        <v>8</v>
      </c>
      <c r="R104" s="3"/>
      <c r="S104" s="3"/>
      <c r="T104" s="3"/>
      <c r="U104" s="3"/>
      <c r="V104" s="3"/>
      <c r="W104" s="3"/>
      <c r="X104" s="3"/>
      <c r="Y104" s="3"/>
      <c r="Z104" s="84"/>
      <c r="AA104" s="3"/>
    </row>
    <row r="105" spans="2:27" ht="12.75">
      <c r="B105" s="72"/>
      <c r="C105" s="125">
        <v>200</v>
      </c>
      <c r="D105" s="135">
        <v>8</v>
      </c>
      <c r="E105" s="95">
        <v>4.9</v>
      </c>
      <c r="F105" s="93">
        <v>7.3</v>
      </c>
      <c r="G105" s="93">
        <v>9.6</v>
      </c>
      <c r="H105" s="94">
        <v>11.9</v>
      </c>
      <c r="I105" s="93">
        <v>14.7</v>
      </c>
      <c r="J105" s="93">
        <v>18.2</v>
      </c>
      <c r="K105" s="93">
        <v>22.4</v>
      </c>
      <c r="L105" s="115">
        <v>200</v>
      </c>
      <c r="M105" s="104">
        <v>14</v>
      </c>
      <c r="N105" s="3"/>
      <c r="O105" s="21" t="s">
        <v>46</v>
      </c>
      <c r="P105" s="29">
        <f>Pipe_Imp_HDPE100_Dint_dn_PN(P100,P101)</f>
        <v>124.2</v>
      </c>
      <c r="Q105" s="4" t="s">
        <v>8</v>
      </c>
      <c r="R105" s="3"/>
      <c r="S105" s="3"/>
      <c r="T105" s="3"/>
      <c r="U105" s="3"/>
      <c r="V105" s="3"/>
      <c r="W105" s="3"/>
      <c r="X105" s="3"/>
      <c r="Y105" s="3"/>
      <c r="Z105" s="84"/>
      <c r="AA105" s="3"/>
    </row>
    <row r="106" spans="2:27" ht="12.75">
      <c r="B106" s="72"/>
      <c r="C106" s="125">
        <v>225</v>
      </c>
      <c r="D106" s="136">
        <v>9</v>
      </c>
      <c r="E106" s="95">
        <v>5.5</v>
      </c>
      <c r="F106" s="93">
        <v>8.2</v>
      </c>
      <c r="G106" s="93">
        <v>10.8</v>
      </c>
      <c r="H106" s="94">
        <v>13.4</v>
      </c>
      <c r="I106" s="93">
        <v>16.6</v>
      </c>
      <c r="J106" s="93">
        <v>20.5</v>
      </c>
      <c r="K106" s="93">
        <v>25.2</v>
      </c>
      <c r="L106" s="115">
        <v>225</v>
      </c>
      <c r="M106" s="104">
        <v>15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84"/>
      <c r="AA106" s="3"/>
    </row>
    <row r="107" spans="2:27" ht="12.75">
      <c r="B107" s="72"/>
      <c r="C107" s="125">
        <v>250</v>
      </c>
      <c r="D107" s="135">
        <v>10</v>
      </c>
      <c r="E107" s="95">
        <v>6.2</v>
      </c>
      <c r="F107" s="93">
        <v>9.1</v>
      </c>
      <c r="G107" s="93">
        <v>11.9</v>
      </c>
      <c r="H107" s="94">
        <v>14.8</v>
      </c>
      <c r="I107" s="93">
        <v>18.4</v>
      </c>
      <c r="J107" s="93">
        <v>22.7</v>
      </c>
      <c r="K107" s="93">
        <v>27.9</v>
      </c>
      <c r="L107" s="115">
        <v>250</v>
      </c>
      <c r="M107" s="104">
        <v>16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84"/>
      <c r="AA107" s="3"/>
    </row>
    <row r="108" spans="2:27" ht="12.75">
      <c r="B108" s="72"/>
      <c r="C108" s="125">
        <v>280</v>
      </c>
      <c r="D108" s="136">
        <v>11</v>
      </c>
      <c r="E108" s="95">
        <v>6.9</v>
      </c>
      <c r="F108" s="93">
        <v>10.2</v>
      </c>
      <c r="G108" s="93">
        <v>13.4</v>
      </c>
      <c r="H108" s="94">
        <v>16.6</v>
      </c>
      <c r="I108" s="93">
        <v>20.6</v>
      </c>
      <c r="J108" s="93">
        <v>25.4</v>
      </c>
      <c r="K108" s="93">
        <v>31.3</v>
      </c>
      <c r="L108" s="115">
        <v>280</v>
      </c>
      <c r="M108" s="104">
        <v>17</v>
      </c>
      <c r="N108" s="3"/>
      <c r="O108" s="44" t="s">
        <v>51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84"/>
      <c r="AA108" s="3"/>
    </row>
    <row r="109" spans="2:27" ht="12.75">
      <c r="B109" s="72"/>
      <c r="C109" s="125">
        <v>315</v>
      </c>
      <c r="D109" s="135">
        <v>12</v>
      </c>
      <c r="E109" s="95">
        <v>7.7</v>
      </c>
      <c r="F109" s="93">
        <v>11.4</v>
      </c>
      <c r="G109" s="93">
        <v>15</v>
      </c>
      <c r="H109" s="94">
        <v>18.7</v>
      </c>
      <c r="I109" s="93">
        <v>23.2</v>
      </c>
      <c r="J109" s="93">
        <v>28.6</v>
      </c>
      <c r="K109" s="93">
        <v>35.2</v>
      </c>
      <c r="L109" s="115">
        <v>315</v>
      </c>
      <c r="M109" s="104">
        <v>18</v>
      </c>
      <c r="N109" s="3"/>
      <c r="O109" s="139" t="s">
        <v>52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84"/>
      <c r="AA109" s="3"/>
    </row>
    <row r="110" spans="2:27" ht="12.75">
      <c r="B110" s="72"/>
      <c r="C110" s="125">
        <v>355</v>
      </c>
      <c r="D110" s="135">
        <v>14</v>
      </c>
      <c r="E110" s="95">
        <v>8.7</v>
      </c>
      <c r="F110" s="93">
        <v>12.9</v>
      </c>
      <c r="G110" s="93">
        <v>16.9</v>
      </c>
      <c r="H110" s="94">
        <v>21.1</v>
      </c>
      <c r="I110" s="93">
        <v>26.1</v>
      </c>
      <c r="J110" s="93">
        <v>32.2</v>
      </c>
      <c r="K110" s="93">
        <v>39.7</v>
      </c>
      <c r="L110" s="115">
        <v>355</v>
      </c>
      <c r="M110" s="104">
        <v>19</v>
      </c>
      <c r="N110" s="3"/>
      <c r="O110" s="139" t="s">
        <v>59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84"/>
      <c r="AA110" s="3"/>
    </row>
    <row r="111" spans="2:27" ht="12.75">
      <c r="B111" s="72"/>
      <c r="C111" s="125">
        <v>400</v>
      </c>
      <c r="D111" s="135">
        <v>16</v>
      </c>
      <c r="E111" s="95">
        <v>9.8</v>
      </c>
      <c r="F111" s="93">
        <v>14.5</v>
      </c>
      <c r="G111" s="93">
        <v>19.1</v>
      </c>
      <c r="H111" s="94">
        <v>23.7</v>
      </c>
      <c r="I111" s="93">
        <v>29.4</v>
      </c>
      <c r="J111" s="93">
        <v>36.3</v>
      </c>
      <c r="K111" s="93">
        <v>44.7</v>
      </c>
      <c r="L111" s="115">
        <v>400</v>
      </c>
      <c r="M111" s="104">
        <v>20</v>
      </c>
      <c r="N111" s="3"/>
      <c r="O111" s="2" t="s">
        <v>60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84"/>
      <c r="AA111" s="3"/>
    </row>
    <row r="112" spans="2:27" ht="12.75">
      <c r="B112" s="72"/>
      <c r="C112" s="125">
        <v>450</v>
      </c>
      <c r="D112" s="135">
        <v>18</v>
      </c>
      <c r="E112" s="96">
        <v>11</v>
      </c>
      <c r="F112" s="97">
        <v>16.3</v>
      </c>
      <c r="G112" s="97">
        <v>21.5</v>
      </c>
      <c r="H112" s="98">
        <v>26.7</v>
      </c>
      <c r="I112" s="97">
        <v>33.1</v>
      </c>
      <c r="J112" s="97">
        <v>40.9</v>
      </c>
      <c r="K112" s="97">
        <v>50.3</v>
      </c>
      <c r="L112" s="115">
        <v>450</v>
      </c>
      <c r="M112" s="104">
        <v>21</v>
      </c>
      <c r="N112" s="3"/>
      <c r="O112" s="14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84"/>
      <c r="AA112" s="3"/>
    </row>
    <row r="113" spans="2:27" ht="12.75">
      <c r="B113" s="72"/>
      <c r="C113" s="126">
        <v>500</v>
      </c>
      <c r="D113" s="135">
        <v>20</v>
      </c>
      <c r="E113" s="32">
        <v>12.3</v>
      </c>
      <c r="F113" s="99">
        <v>18.1</v>
      </c>
      <c r="G113" s="99">
        <v>23.9</v>
      </c>
      <c r="H113" s="94">
        <v>29.7</v>
      </c>
      <c r="I113" s="99">
        <v>36.8</v>
      </c>
      <c r="J113" s="99">
        <v>45.4</v>
      </c>
      <c r="K113" s="100">
        <v>55.8</v>
      </c>
      <c r="L113" s="116">
        <v>500</v>
      </c>
      <c r="M113" s="104">
        <v>22</v>
      </c>
      <c r="N113" s="3"/>
      <c r="O113" s="140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84"/>
      <c r="AA113" s="3"/>
    </row>
    <row r="114" spans="2:27" ht="12.75">
      <c r="B114" s="72"/>
      <c r="C114" s="127">
        <v>560</v>
      </c>
      <c r="D114" s="135">
        <v>22</v>
      </c>
      <c r="E114" s="101">
        <v>13.7</v>
      </c>
      <c r="F114" s="99">
        <v>20.3</v>
      </c>
      <c r="G114" s="99">
        <v>26.7</v>
      </c>
      <c r="H114" s="94">
        <v>33.2</v>
      </c>
      <c r="I114" s="99">
        <v>41.2</v>
      </c>
      <c r="J114" s="99">
        <v>50.8</v>
      </c>
      <c r="K114" s="92">
        <v>0</v>
      </c>
      <c r="L114" s="117">
        <v>560</v>
      </c>
      <c r="M114" s="104">
        <v>23</v>
      </c>
      <c r="N114" s="3"/>
      <c r="O114" s="140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84"/>
      <c r="AA114" s="3"/>
    </row>
    <row r="115" spans="2:27" ht="12.75">
      <c r="B115" s="72"/>
      <c r="C115" s="127">
        <v>630</v>
      </c>
      <c r="D115" s="135">
        <v>24</v>
      </c>
      <c r="E115" s="32">
        <v>15.4</v>
      </c>
      <c r="F115" s="99">
        <v>22.8</v>
      </c>
      <c r="G115" s="99">
        <v>30</v>
      </c>
      <c r="H115" s="94">
        <v>37.4</v>
      </c>
      <c r="I115" s="99">
        <v>46.2</v>
      </c>
      <c r="J115" s="99">
        <v>57.2</v>
      </c>
      <c r="K115" s="92">
        <v>0</v>
      </c>
      <c r="L115" s="117">
        <v>630</v>
      </c>
      <c r="M115" s="104">
        <v>24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84"/>
      <c r="AA115" s="3"/>
    </row>
    <row r="116" spans="2:27" ht="12.75">
      <c r="B116" s="72"/>
      <c r="C116" s="127">
        <v>710</v>
      </c>
      <c r="D116" s="135">
        <v>28</v>
      </c>
      <c r="E116" s="32">
        <v>17.4</v>
      </c>
      <c r="F116" s="99">
        <v>25.7</v>
      </c>
      <c r="G116" s="99">
        <v>33.9</v>
      </c>
      <c r="H116" s="94">
        <v>42.1</v>
      </c>
      <c r="I116" s="99">
        <v>52.2</v>
      </c>
      <c r="J116" s="92">
        <v>0</v>
      </c>
      <c r="K116" s="92">
        <v>0</v>
      </c>
      <c r="L116" s="117">
        <v>710</v>
      </c>
      <c r="M116" s="104">
        <v>25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84"/>
      <c r="AA116" s="3"/>
    </row>
    <row r="117" spans="2:27" ht="12.75">
      <c r="B117" s="72"/>
      <c r="C117" s="127">
        <v>800</v>
      </c>
      <c r="D117" s="135">
        <v>32</v>
      </c>
      <c r="E117" s="32">
        <v>19.6</v>
      </c>
      <c r="F117" s="99">
        <v>29</v>
      </c>
      <c r="G117" s="99">
        <v>38.1</v>
      </c>
      <c r="H117" s="94">
        <v>47.4</v>
      </c>
      <c r="I117" s="99">
        <v>58.8</v>
      </c>
      <c r="J117" s="92">
        <v>0</v>
      </c>
      <c r="K117" s="92">
        <v>0</v>
      </c>
      <c r="L117" s="117">
        <v>800</v>
      </c>
      <c r="M117" s="104">
        <v>26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84"/>
      <c r="AA117" s="3"/>
    </row>
    <row r="118" spans="2:27" ht="12.75">
      <c r="B118" s="72"/>
      <c r="C118" s="127">
        <v>900</v>
      </c>
      <c r="D118" s="135">
        <v>36</v>
      </c>
      <c r="E118" s="32">
        <v>22</v>
      </c>
      <c r="F118" s="99">
        <v>32.6</v>
      </c>
      <c r="G118" s="99">
        <v>42.6</v>
      </c>
      <c r="H118" s="94">
        <v>53.3</v>
      </c>
      <c r="I118" s="92">
        <v>0</v>
      </c>
      <c r="J118" s="92">
        <v>0</v>
      </c>
      <c r="K118" s="92">
        <v>0</v>
      </c>
      <c r="L118" s="117">
        <v>900</v>
      </c>
      <c r="M118" s="104">
        <v>27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84"/>
      <c r="AA118" s="3"/>
    </row>
    <row r="119" spans="2:27" ht="12.75">
      <c r="B119" s="72"/>
      <c r="C119" s="127">
        <v>1000</v>
      </c>
      <c r="D119" s="135">
        <v>40</v>
      </c>
      <c r="E119" s="32">
        <v>24.5</v>
      </c>
      <c r="F119" s="99">
        <v>36.2</v>
      </c>
      <c r="G119" s="99">
        <v>47.7</v>
      </c>
      <c r="H119" s="94">
        <v>59.3</v>
      </c>
      <c r="I119" s="92">
        <v>0</v>
      </c>
      <c r="J119" s="92">
        <v>0</v>
      </c>
      <c r="K119" s="92">
        <v>0</v>
      </c>
      <c r="L119" s="117">
        <v>1000</v>
      </c>
      <c r="M119" s="104">
        <v>28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84"/>
      <c r="AA119" s="3"/>
    </row>
    <row r="120" spans="2:27" ht="12.75">
      <c r="B120" s="72"/>
      <c r="C120" s="127">
        <v>1200</v>
      </c>
      <c r="D120" s="135">
        <v>48</v>
      </c>
      <c r="E120" s="32">
        <v>29.4</v>
      </c>
      <c r="F120" s="99">
        <v>43.4</v>
      </c>
      <c r="G120" s="99">
        <v>57.2</v>
      </c>
      <c r="H120" s="94"/>
      <c r="I120" s="92">
        <v>0</v>
      </c>
      <c r="J120" s="92">
        <v>0</v>
      </c>
      <c r="K120" s="92">
        <v>0</v>
      </c>
      <c r="L120" s="117">
        <v>1200</v>
      </c>
      <c r="M120" s="104">
        <v>29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84"/>
      <c r="AA120" s="3"/>
    </row>
    <row r="121" spans="2:27" ht="12.75">
      <c r="B121" s="72"/>
      <c r="C121" s="127">
        <v>1400</v>
      </c>
      <c r="D121" s="135">
        <v>54</v>
      </c>
      <c r="E121" s="32">
        <v>34.3</v>
      </c>
      <c r="F121" s="99">
        <v>50.6</v>
      </c>
      <c r="G121" s="92">
        <v>0</v>
      </c>
      <c r="H121" s="94"/>
      <c r="I121" s="92">
        <v>0</v>
      </c>
      <c r="J121" s="92">
        <v>0</v>
      </c>
      <c r="K121" s="92">
        <v>0</v>
      </c>
      <c r="L121" s="117">
        <v>1400</v>
      </c>
      <c r="M121" s="104">
        <v>30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84"/>
      <c r="AA121" s="3"/>
    </row>
    <row r="122" spans="2:27" ht="13.5" thickBot="1">
      <c r="B122" s="72"/>
      <c r="C122" s="128">
        <v>1600</v>
      </c>
      <c r="D122" s="137">
        <v>64</v>
      </c>
      <c r="E122" s="110">
        <v>39.2</v>
      </c>
      <c r="F122" s="111">
        <v>57.9</v>
      </c>
      <c r="G122" s="112">
        <v>0</v>
      </c>
      <c r="H122" s="113"/>
      <c r="I122" s="112">
        <v>0</v>
      </c>
      <c r="J122" s="112">
        <v>0</v>
      </c>
      <c r="K122" s="112">
        <v>0</v>
      </c>
      <c r="L122" s="118">
        <v>1600</v>
      </c>
      <c r="M122" s="104">
        <v>31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84"/>
      <c r="AA122" s="3"/>
    </row>
    <row r="123" spans="2:27" ht="13.5" thickTop="1">
      <c r="B123" s="72"/>
      <c r="C123" s="3"/>
      <c r="D123" s="3"/>
      <c r="E123" s="109">
        <v>4</v>
      </c>
      <c r="F123" s="102">
        <v>6</v>
      </c>
      <c r="G123" s="102">
        <v>8</v>
      </c>
      <c r="H123" s="102">
        <v>10</v>
      </c>
      <c r="I123" s="102">
        <v>12.5</v>
      </c>
      <c r="J123" s="102">
        <v>16</v>
      </c>
      <c r="K123" s="103">
        <v>20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84"/>
      <c r="AA123" s="3"/>
    </row>
    <row r="124" spans="2:27" ht="12.75">
      <c r="B124" s="7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84"/>
      <c r="AA124" s="3"/>
    </row>
    <row r="125" spans="2:27" ht="12.75">
      <c r="B125" s="7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84"/>
      <c r="AA125" s="3"/>
    </row>
    <row r="126" spans="2:27" ht="12.75">
      <c r="B126" s="72"/>
      <c r="C126" s="4"/>
      <c r="D126" s="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84"/>
      <c r="AA126" s="3"/>
    </row>
    <row r="127" spans="2:27" ht="12.75">
      <c r="B127" s="72"/>
      <c r="C127" s="4"/>
      <c r="D127" s="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84"/>
      <c r="AA127" s="3"/>
    </row>
    <row r="128" spans="2:27" ht="12.75">
      <c r="B128" s="72"/>
      <c r="C128" s="4"/>
      <c r="D128" s="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V128" s="3"/>
      <c r="W128" s="3"/>
      <c r="X128" s="3"/>
      <c r="Y128" s="3"/>
      <c r="Z128" s="84"/>
      <c r="AA128" s="3"/>
    </row>
    <row r="129" spans="2:27" ht="12.75">
      <c r="B129" s="72"/>
      <c r="C129" s="4"/>
      <c r="D129" s="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84"/>
      <c r="AA129" s="3"/>
    </row>
    <row r="130" spans="2:27" ht="12.75">
      <c r="B130" s="72"/>
      <c r="C130" s="4"/>
      <c r="D130" s="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84"/>
      <c r="AA130" s="3"/>
    </row>
    <row r="131" spans="2:27" ht="12.75">
      <c r="B131" s="72"/>
      <c r="C131" s="4"/>
      <c r="D131" s="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84"/>
      <c r="AA131" s="3"/>
    </row>
    <row r="132" spans="2:27" ht="12.75">
      <c r="B132" s="72"/>
      <c r="C132" s="4"/>
      <c r="D132" s="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84"/>
      <c r="AA132" s="3"/>
    </row>
    <row r="133" spans="2:27" ht="12.75">
      <c r="B133" s="72"/>
      <c r="C133" s="4"/>
      <c r="D133" s="3" t="s">
        <v>55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84"/>
      <c r="AA133" s="3"/>
    </row>
    <row r="134" spans="2:27" ht="12.75">
      <c r="B134" s="72"/>
      <c r="C134" s="4"/>
      <c r="D134" s="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84"/>
      <c r="AA134" s="3"/>
    </row>
    <row r="135" spans="2:27" ht="12.75">
      <c r="B135" s="72"/>
      <c r="C135" s="4"/>
      <c r="D135" s="4" t="s">
        <v>53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84"/>
      <c r="AA135" s="3"/>
    </row>
    <row r="136" spans="2:27" ht="12.75">
      <c r="B136" s="72"/>
      <c r="C136" s="4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84"/>
      <c r="AA136" s="3"/>
    </row>
    <row r="137" spans="2:27" ht="12.75">
      <c r="B137" s="72"/>
      <c r="C137" s="4"/>
      <c r="D137" s="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84"/>
      <c r="AA137" s="3"/>
    </row>
    <row r="138" spans="2:27" ht="12.75">
      <c r="B138" s="72"/>
      <c r="C138" s="4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84"/>
      <c r="AA138" s="3"/>
    </row>
    <row r="139" spans="2:27" ht="12.75">
      <c r="B139" s="72"/>
      <c r="C139" s="4"/>
      <c r="D139" s="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84"/>
      <c r="AA139" s="3"/>
    </row>
    <row r="140" spans="2:27" ht="12.75">
      <c r="B140" s="72"/>
      <c r="C140" s="4"/>
      <c r="D140" s="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84"/>
      <c r="AA140" s="3"/>
    </row>
    <row r="141" spans="2:27" ht="12.75">
      <c r="B141" s="72"/>
      <c r="C141" s="4"/>
      <c r="D141" s="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84"/>
      <c r="AA141" s="3"/>
    </row>
    <row r="142" spans="2:27" ht="12.75">
      <c r="B142" s="72"/>
      <c r="C142" s="4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84"/>
      <c r="AA142" s="3"/>
    </row>
    <row r="143" spans="2:27" ht="12.75">
      <c r="B143" s="72"/>
      <c r="C143" s="4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84"/>
      <c r="AA143" s="3"/>
    </row>
    <row r="144" spans="2:27" ht="12.75">
      <c r="B144" s="72"/>
      <c r="C144" s="142"/>
      <c r="D144" s="141" t="s">
        <v>56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84"/>
      <c r="AA144" s="3"/>
    </row>
    <row r="145" spans="2:27" ht="13.5" thickBot="1">
      <c r="B145" s="79"/>
      <c r="C145" s="80"/>
      <c r="D145" s="81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7"/>
      <c r="AA145" s="3"/>
    </row>
    <row r="146" ht="13.5" thickTop="1"/>
    <row r="147" ht="13.5" thickBot="1"/>
    <row r="148" spans="2:27" ht="14.25" thickBot="1" thickTop="1">
      <c r="B148" s="73"/>
      <c r="C148" s="106"/>
      <c r="D148" s="1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83"/>
      <c r="AA148" s="3"/>
    </row>
    <row r="149" spans="2:27" ht="14.25" thickBot="1" thickTop="1">
      <c r="B149" s="72"/>
      <c r="C149" s="286" t="s">
        <v>58</v>
      </c>
      <c r="D149" s="287"/>
      <c r="E149" s="287"/>
      <c r="F149" s="287"/>
      <c r="G149" s="287"/>
      <c r="H149" s="287"/>
      <c r="I149" s="287"/>
      <c r="J149" s="288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84"/>
      <c r="AA149" s="3"/>
    </row>
    <row r="150" spans="2:27" ht="14.25" thickBot="1" thickTop="1">
      <c r="B150" s="72"/>
      <c r="C150" s="3"/>
      <c r="D150" s="143"/>
      <c r="E150" s="143"/>
      <c r="F150" s="143"/>
      <c r="G150" s="143"/>
      <c r="H150" s="143"/>
      <c r="I150" s="143"/>
      <c r="J150" s="143"/>
      <c r="K150" s="3"/>
      <c r="L150" s="4" t="s">
        <v>109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84"/>
      <c r="AA150" s="3"/>
    </row>
    <row r="151" spans="2:27" ht="13.5" thickTop="1">
      <c r="B151" s="72"/>
      <c r="C151" s="173" t="s">
        <v>44</v>
      </c>
      <c r="D151" s="147" t="s">
        <v>50</v>
      </c>
      <c r="E151" s="289" t="s">
        <v>57</v>
      </c>
      <c r="F151" s="290"/>
      <c r="G151" s="290"/>
      <c r="H151" s="290"/>
      <c r="I151" s="290"/>
      <c r="J151" s="29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84"/>
      <c r="AA151" s="3"/>
    </row>
    <row r="152" spans="2:27" ht="13.5" thickBot="1">
      <c r="B152" s="72"/>
      <c r="C152" s="150" t="s">
        <v>8</v>
      </c>
      <c r="D152" s="146" t="s">
        <v>29</v>
      </c>
      <c r="E152" s="154">
        <v>2.5</v>
      </c>
      <c r="F152" s="155">
        <v>3.2</v>
      </c>
      <c r="G152" s="276">
        <v>4</v>
      </c>
      <c r="H152" s="155">
        <v>6</v>
      </c>
      <c r="I152" s="155">
        <v>10</v>
      </c>
      <c r="J152" s="156">
        <v>16</v>
      </c>
      <c r="K152" s="3"/>
      <c r="L152" s="70" t="s">
        <v>27</v>
      </c>
      <c r="M152" s="70"/>
      <c r="N152" s="70"/>
      <c r="O152" s="70" t="s">
        <v>28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84"/>
      <c r="AA152" s="3"/>
    </row>
    <row r="153" spans="1:27" ht="13.5" thickTop="1">
      <c r="A153">
        <v>0.1</v>
      </c>
      <c r="B153" s="72"/>
      <c r="C153" s="148">
        <v>16</v>
      </c>
      <c r="D153" s="174">
        <v>0.375</v>
      </c>
      <c r="E153" s="162">
        <v>0</v>
      </c>
      <c r="F153" s="163">
        <v>0</v>
      </c>
      <c r="G153" s="163">
        <v>0</v>
      </c>
      <c r="H153" s="163">
        <v>0</v>
      </c>
      <c r="I153" s="168">
        <v>0</v>
      </c>
      <c r="J153" s="159">
        <v>2.2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84"/>
      <c r="AA153" s="3"/>
    </row>
    <row r="154" spans="1:27" ht="12.75">
      <c r="A154">
        <v>1</v>
      </c>
      <c r="B154" s="72"/>
      <c r="C154" s="149">
        <v>20</v>
      </c>
      <c r="D154" s="175">
        <v>0.5</v>
      </c>
      <c r="E154" s="167">
        <v>0</v>
      </c>
      <c r="F154" s="167">
        <v>0</v>
      </c>
      <c r="G154" s="167">
        <v>0</v>
      </c>
      <c r="H154" s="167">
        <v>0</v>
      </c>
      <c r="I154" s="161">
        <v>1.9</v>
      </c>
      <c r="J154" s="160">
        <v>2.8</v>
      </c>
      <c r="K154" s="3"/>
      <c r="L154" s="11" t="s">
        <v>3</v>
      </c>
      <c r="M154" s="105">
        <v>40</v>
      </c>
      <c r="N154" s="4" t="s">
        <v>8</v>
      </c>
      <c r="O154" s="11" t="s">
        <v>3</v>
      </c>
      <c r="P154" s="107">
        <v>1.25</v>
      </c>
      <c r="Q154" s="4" t="s">
        <v>29</v>
      </c>
      <c r="R154" s="3"/>
      <c r="S154" s="3"/>
      <c r="T154" s="3"/>
      <c r="U154" s="3"/>
      <c r="V154" s="3"/>
      <c r="W154" s="3"/>
      <c r="X154" s="3"/>
      <c r="Y154" s="3"/>
      <c r="Z154" s="84"/>
      <c r="AA154" s="3"/>
    </row>
    <row r="155" spans="1:27" ht="12.75">
      <c r="A155">
        <v>1.9</v>
      </c>
      <c r="B155" s="72"/>
      <c r="C155" s="149">
        <v>25</v>
      </c>
      <c r="D155" s="175">
        <v>0.75</v>
      </c>
      <c r="E155" s="164">
        <v>0</v>
      </c>
      <c r="F155" s="165">
        <v>0</v>
      </c>
      <c r="G155" s="165">
        <v>0</v>
      </c>
      <c r="H155" s="165">
        <v>0</v>
      </c>
      <c r="I155" s="145">
        <v>2.3</v>
      </c>
      <c r="J155" s="160">
        <v>3.5</v>
      </c>
      <c r="K155" s="3"/>
      <c r="L155" s="11" t="s">
        <v>45</v>
      </c>
      <c r="M155" s="105">
        <v>10</v>
      </c>
      <c r="N155" s="4" t="s">
        <v>47</v>
      </c>
      <c r="O155" s="11" t="s">
        <v>45</v>
      </c>
      <c r="P155" s="105">
        <v>10</v>
      </c>
      <c r="Q155" s="4" t="s">
        <v>47</v>
      </c>
      <c r="R155" s="3"/>
      <c r="S155" s="3"/>
      <c r="T155" s="3"/>
      <c r="U155" s="3"/>
      <c r="V155" s="3"/>
      <c r="W155" s="3"/>
      <c r="X155" s="3"/>
      <c r="Y155" s="3"/>
      <c r="Z155" s="84"/>
      <c r="AA155" s="3"/>
    </row>
    <row r="156" spans="1:27" ht="12.75">
      <c r="A156">
        <v>2.8</v>
      </c>
      <c r="B156" s="72"/>
      <c r="C156" s="149">
        <v>32</v>
      </c>
      <c r="D156" s="175">
        <v>1</v>
      </c>
      <c r="E156" s="164">
        <v>0</v>
      </c>
      <c r="F156" s="165">
        <v>0</v>
      </c>
      <c r="G156" s="165">
        <v>0</v>
      </c>
      <c r="H156" s="144">
        <v>1.8</v>
      </c>
      <c r="I156" s="145">
        <v>2.9</v>
      </c>
      <c r="J156" s="160">
        <v>4.4</v>
      </c>
      <c r="K156" s="3"/>
      <c r="L156" s="5"/>
      <c r="M156" s="5"/>
      <c r="N156" s="3"/>
      <c r="O156" s="5"/>
      <c r="P156" s="5"/>
      <c r="Q156" s="3"/>
      <c r="R156" s="3"/>
      <c r="S156" s="3"/>
      <c r="T156" s="3"/>
      <c r="U156" s="3"/>
      <c r="V156" s="3"/>
      <c r="W156" s="3"/>
      <c r="X156" s="3"/>
      <c r="Y156" s="3"/>
      <c r="Z156" s="84"/>
      <c r="AA156" s="3"/>
    </row>
    <row r="157" spans="1:27" ht="12.75">
      <c r="A157">
        <v>3.7</v>
      </c>
      <c r="B157" s="72"/>
      <c r="C157" s="149">
        <v>40</v>
      </c>
      <c r="D157" s="175">
        <v>1.25</v>
      </c>
      <c r="E157" s="164">
        <v>0</v>
      </c>
      <c r="F157" s="165">
        <v>0</v>
      </c>
      <c r="G157" s="144">
        <v>1.8</v>
      </c>
      <c r="H157" s="144">
        <v>2.3</v>
      </c>
      <c r="I157" s="145">
        <v>3.7</v>
      </c>
      <c r="J157" s="160">
        <v>5.5</v>
      </c>
      <c r="K157" s="3"/>
      <c r="L157" s="21" t="s">
        <v>2</v>
      </c>
      <c r="M157" s="90">
        <f>Pipe_SI_HDPE80_Dext_dn(M154)</f>
        <v>40</v>
      </c>
      <c r="N157" s="4" t="s">
        <v>8</v>
      </c>
      <c r="O157" s="21" t="s">
        <v>2</v>
      </c>
      <c r="P157" s="90">
        <f>Pipe_Imp_HDPE80_Dext_dn(P154)</f>
        <v>40</v>
      </c>
      <c r="Q157" s="4" t="s">
        <v>8</v>
      </c>
      <c r="R157" s="3"/>
      <c r="S157" s="3"/>
      <c r="T157" s="3"/>
      <c r="U157" s="3"/>
      <c r="V157" s="3"/>
      <c r="W157" s="3"/>
      <c r="X157" s="3"/>
      <c r="Y157" s="3"/>
      <c r="Z157" s="84"/>
      <c r="AA157" s="3"/>
    </row>
    <row r="158" spans="1:27" ht="12.75">
      <c r="A158">
        <v>4.6</v>
      </c>
      <c r="B158" s="72"/>
      <c r="C158" s="149">
        <v>50</v>
      </c>
      <c r="D158" s="175">
        <v>1.5</v>
      </c>
      <c r="E158" s="164">
        <v>0</v>
      </c>
      <c r="F158" s="144">
        <v>1.8</v>
      </c>
      <c r="G158" s="144">
        <v>2</v>
      </c>
      <c r="H158" s="144">
        <v>2.9</v>
      </c>
      <c r="I158" s="145">
        <v>4.6</v>
      </c>
      <c r="J158" s="160">
        <v>6.9</v>
      </c>
      <c r="K158" s="3"/>
      <c r="L158" s="21" t="s">
        <v>7</v>
      </c>
      <c r="M158" s="54">
        <f>Pipe_SI_HDPE80_Thickness_dn_PN(M154,M155)</f>
        <v>3.7</v>
      </c>
      <c r="N158" s="4" t="s">
        <v>8</v>
      </c>
      <c r="O158" s="21" t="s">
        <v>7</v>
      </c>
      <c r="P158" s="54">
        <f>Pipe_Imp_HDPE80_Thickness_dn_PN(P154,P155)</f>
        <v>3.7</v>
      </c>
      <c r="Q158" s="4" t="s">
        <v>8</v>
      </c>
      <c r="R158" s="3"/>
      <c r="S158" s="3"/>
      <c r="T158" s="3"/>
      <c r="U158" s="3"/>
      <c r="V158" s="3"/>
      <c r="W158" s="3"/>
      <c r="X158" s="3"/>
      <c r="Y158" s="3"/>
      <c r="Z158" s="84"/>
      <c r="AA158" s="3"/>
    </row>
    <row r="159" spans="1:27" ht="12.75">
      <c r="A159">
        <v>5.5</v>
      </c>
      <c r="B159" s="72"/>
      <c r="C159" s="149">
        <v>63</v>
      </c>
      <c r="D159" s="175">
        <v>2</v>
      </c>
      <c r="E159" s="152">
        <v>1.8</v>
      </c>
      <c r="F159" s="144">
        <v>2</v>
      </c>
      <c r="G159" s="144">
        <v>2.5</v>
      </c>
      <c r="H159" s="144">
        <v>3.6</v>
      </c>
      <c r="I159" s="145">
        <v>5.8</v>
      </c>
      <c r="J159" s="160">
        <v>8.6</v>
      </c>
      <c r="K159" s="3"/>
      <c r="L159" s="21" t="s">
        <v>46</v>
      </c>
      <c r="M159" s="29">
        <f>Pipe_SI_HDPE80_Dint_dn_PN(M154,M155)</f>
        <v>32.6</v>
      </c>
      <c r="N159" s="4" t="s">
        <v>8</v>
      </c>
      <c r="O159" s="21" t="s">
        <v>46</v>
      </c>
      <c r="P159" s="29">
        <f>Pipe_Imp_HDPE80_Dint_dn_PN(P154,P155)</f>
        <v>32.6</v>
      </c>
      <c r="Q159" s="4" t="s">
        <v>8</v>
      </c>
      <c r="R159" s="3"/>
      <c r="S159" s="3"/>
      <c r="T159" s="3"/>
      <c r="U159" s="3"/>
      <c r="V159" s="3"/>
      <c r="W159" s="3"/>
      <c r="X159" s="3"/>
      <c r="Y159" s="3"/>
      <c r="Z159" s="84"/>
      <c r="AA159" s="3"/>
    </row>
    <row r="160" spans="1:27" ht="12.75">
      <c r="A160">
        <v>6.4</v>
      </c>
      <c r="B160" s="72"/>
      <c r="C160" s="149">
        <v>75</v>
      </c>
      <c r="D160" s="175">
        <v>2.5</v>
      </c>
      <c r="E160" s="152">
        <v>1.9</v>
      </c>
      <c r="F160" s="144">
        <v>2.3</v>
      </c>
      <c r="G160" s="144">
        <v>2.9</v>
      </c>
      <c r="H160" s="144">
        <v>4.3</v>
      </c>
      <c r="I160" s="145">
        <v>6.8</v>
      </c>
      <c r="J160" s="160">
        <v>10.3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84"/>
      <c r="AA160" s="3"/>
    </row>
    <row r="161" spans="1:27" ht="12.75">
      <c r="A161">
        <v>7.3</v>
      </c>
      <c r="B161" s="72"/>
      <c r="C161" s="149">
        <v>90</v>
      </c>
      <c r="D161" s="175">
        <v>3</v>
      </c>
      <c r="E161" s="152">
        <v>2.2</v>
      </c>
      <c r="F161" s="144">
        <v>2.8</v>
      </c>
      <c r="G161" s="144">
        <v>3.5</v>
      </c>
      <c r="H161" s="144">
        <v>5.1</v>
      </c>
      <c r="I161" s="145">
        <v>8.2</v>
      </c>
      <c r="J161" s="160">
        <v>12.3</v>
      </c>
      <c r="K161" s="3"/>
      <c r="L161" s="3"/>
      <c r="M161" s="3"/>
      <c r="N161" s="3"/>
      <c r="O161" s="3"/>
      <c r="P161" s="3">
        <f>P157-2*P158</f>
        <v>32.6</v>
      </c>
      <c r="Q161" s="3"/>
      <c r="R161" s="3"/>
      <c r="S161" s="3"/>
      <c r="T161" s="3"/>
      <c r="U161" s="3"/>
      <c r="V161" s="3"/>
      <c r="W161" s="3"/>
      <c r="X161" s="3"/>
      <c r="Y161" s="3"/>
      <c r="Z161" s="84"/>
      <c r="AA161" s="3"/>
    </row>
    <row r="162" spans="1:27" ht="12.75">
      <c r="A162">
        <v>8.2</v>
      </c>
      <c r="B162" s="72"/>
      <c r="C162" s="149">
        <v>110</v>
      </c>
      <c r="D162" s="175">
        <v>4</v>
      </c>
      <c r="E162" s="152">
        <v>2.7</v>
      </c>
      <c r="F162" s="144">
        <v>3.4</v>
      </c>
      <c r="G162" s="144">
        <v>4.2</v>
      </c>
      <c r="H162" s="144">
        <v>6.3</v>
      </c>
      <c r="I162" s="145">
        <v>10</v>
      </c>
      <c r="J162" s="160">
        <v>15.1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84"/>
      <c r="AA162" s="3"/>
    </row>
    <row r="163" spans="1:27" ht="12.75">
      <c r="A163">
        <v>9.1</v>
      </c>
      <c r="B163" s="72"/>
      <c r="C163" s="149">
        <v>125</v>
      </c>
      <c r="D163" s="175">
        <v>5</v>
      </c>
      <c r="E163" s="152">
        <v>3.1</v>
      </c>
      <c r="F163" s="144">
        <v>3.9</v>
      </c>
      <c r="G163" s="144">
        <v>4.8</v>
      </c>
      <c r="H163" s="144">
        <v>7.1</v>
      </c>
      <c r="I163" s="145">
        <v>11.4</v>
      </c>
      <c r="J163" s="160">
        <v>17.1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84"/>
      <c r="AA163" s="3"/>
    </row>
    <row r="164" spans="1:27" ht="12.75">
      <c r="A164">
        <v>10</v>
      </c>
      <c r="B164" s="72"/>
      <c r="C164" s="149">
        <v>140</v>
      </c>
      <c r="D164" s="175">
        <v>5.5</v>
      </c>
      <c r="E164" s="152">
        <v>3.5</v>
      </c>
      <c r="F164" s="144">
        <v>4.3</v>
      </c>
      <c r="G164" s="144">
        <v>5.4</v>
      </c>
      <c r="H164" s="144">
        <v>8</v>
      </c>
      <c r="I164" s="145">
        <v>12.7</v>
      </c>
      <c r="J164" s="160">
        <v>19.2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84"/>
      <c r="AA164" s="3"/>
    </row>
    <row r="165" spans="1:27" ht="12.75">
      <c r="A165">
        <v>10.9</v>
      </c>
      <c r="B165" s="72"/>
      <c r="C165" s="149">
        <v>160</v>
      </c>
      <c r="D165" s="176">
        <v>6</v>
      </c>
      <c r="E165" s="152">
        <v>4</v>
      </c>
      <c r="F165" s="144">
        <v>4.9</v>
      </c>
      <c r="G165" s="144">
        <v>6.2</v>
      </c>
      <c r="H165" s="144">
        <v>9.1</v>
      </c>
      <c r="I165" s="145">
        <v>14.6</v>
      </c>
      <c r="J165" s="160">
        <v>21.9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84"/>
      <c r="AA165" s="3"/>
    </row>
    <row r="166" spans="1:27" ht="12.75">
      <c r="A166">
        <v>11.8</v>
      </c>
      <c r="B166" s="72"/>
      <c r="C166" s="149">
        <v>180</v>
      </c>
      <c r="D166" s="177">
        <v>7</v>
      </c>
      <c r="E166" s="152">
        <v>4.4</v>
      </c>
      <c r="F166" s="144">
        <v>5.5</v>
      </c>
      <c r="G166" s="144">
        <v>6.9</v>
      </c>
      <c r="H166" s="144">
        <v>10.2</v>
      </c>
      <c r="I166" s="145">
        <v>16.4</v>
      </c>
      <c r="J166" s="160">
        <v>24.6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84"/>
      <c r="AA166" s="3"/>
    </row>
    <row r="167" spans="1:27" ht="12.75">
      <c r="A167">
        <v>12.7</v>
      </c>
      <c r="B167" s="72"/>
      <c r="C167" s="149">
        <v>200</v>
      </c>
      <c r="D167" s="175">
        <v>8</v>
      </c>
      <c r="E167" s="152">
        <v>4.9</v>
      </c>
      <c r="F167" s="144">
        <v>6.2</v>
      </c>
      <c r="G167" s="144">
        <v>7.7</v>
      </c>
      <c r="H167" s="144">
        <v>11.4</v>
      </c>
      <c r="I167" s="145">
        <v>18.2</v>
      </c>
      <c r="J167" s="160">
        <v>27.4</v>
      </c>
      <c r="K167" s="3"/>
      <c r="L167" s="44" t="s">
        <v>51</v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84"/>
      <c r="AA167" s="3"/>
    </row>
    <row r="168" spans="1:27" ht="12.75">
      <c r="A168">
        <v>13.6</v>
      </c>
      <c r="B168" s="72"/>
      <c r="C168" s="149">
        <v>225</v>
      </c>
      <c r="D168" s="177">
        <v>9</v>
      </c>
      <c r="E168" s="152">
        <v>5.5</v>
      </c>
      <c r="F168" s="144">
        <v>6.9</v>
      </c>
      <c r="G168" s="144">
        <v>8.6</v>
      </c>
      <c r="H168" s="144">
        <v>12.8</v>
      </c>
      <c r="I168" s="145">
        <v>20.5</v>
      </c>
      <c r="J168" s="160">
        <v>30.8</v>
      </c>
      <c r="K168" s="3"/>
      <c r="L168" s="139" t="s">
        <v>52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84"/>
      <c r="AA168" s="3"/>
    </row>
    <row r="169" spans="1:27" ht="12.75">
      <c r="A169">
        <v>14.5</v>
      </c>
      <c r="B169" s="72"/>
      <c r="C169" s="149">
        <v>250</v>
      </c>
      <c r="D169" s="175">
        <v>10</v>
      </c>
      <c r="E169" s="152">
        <v>6.2</v>
      </c>
      <c r="F169" s="144">
        <v>7.7</v>
      </c>
      <c r="G169" s="144">
        <v>9.6</v>
      </c>
      <c r="H169" s="144">
        <v>14.2</v>
      </c>
      <c r="I169" s="145">
        <v>22.7</v>
      </c>
      <c r="J169" s="160">
        <v>34.2</v>
      </c>
      <c r="K169" s="3"/>
      <c r="L169" s="139" t="s">
        <v>59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84"/>
      <c r="AA169" s="3"/>
    </row>
    <row r="170" spans="1:27" ht="12.75">
      <c r="A170">
        <v>15.4</v>
      </c>
      <c r="B170" s="72"/>
      <c r="C170" s="149">
        <v>280</v>
      </c>
      <c r="D170" s="177">
        <v>11</v>
      </c>
      <c r="E170" s="152">
        <v>6.9</v>
      </c>
      <c r="F170" s="144">
        <v>8.6</v>
      </c>
      <c r="G170" s="144">
        <v>10.7</v>
      </c>
      <c r="H170" s="144">
        <v>15.9</v>
      </c>
      <c r="I170" s="145">
        <v>25.4</v>
      </c>
      <c r="J170" s="160">
        <v>38.3</v>
      </c>
      <c r="K170" s="3"/>
      <c r="L170" s="4" t="s">
        <v>60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84"/>
      <c r="AA170" s="3"/>
    </row>
    <row r="171" spans="1:27" ht="12.75">
      <c r="A171">
        <v>16.3</v>
      </c>
      <c r="B171" s="72"/>
      <c r="C171" s="149">
        <v>315</v>
      </c>
      <c r="D171" s="175">
        <v>12</v>
      </c>
      <c r="E171" s="152">
        <v>7.7</v>
      </c>
      <c r="F171" s="144">
        <v>9.7</v>
      </c>
      <c r="G171" s="144">
        <v>12.1</v>
      </c>
      <c r="H171" s="144">
        <v>17.9</v>
      </c>
      <c r="I171" s="145">
        <v>28.6</v>
      </c>
      <c r="J171" s="160">
        <v>43.1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84"/>
      <c r="AA171" s="3"/>
    </row>
    <row r="172" spans="1:27" ht="12.75">
      <c r="A172">
        <v>17.2</v>
      </c>
      <c r="B172" s="72"/>
      <c r="C172" s="149">
        <v>355</v>
      </c>
      <c r="D172" s="175">
        <v>14</v>
      </c>
      <c r="E172" s="152">
        <v>8.7</v>
      </c>
      <c r="F172" s="144">
        <v>10.9</v>
      </c>
      <c r="G172" s="144">
        <v>13.6</v>
      </c>
      <c r="H172" s="144">
        <v>20.1</v>
      </c>
      <c r="I172" s="145">
        <v>32.2</v>
      </c>
      <c r="J172" s="160">
        <v>48.5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84"/>
      <c r="AA172" s="3"/>
    </row>
    <row r="173" spans="1:27" ht="12.75">
      <c r="A173">
        <v>18.1</v>
      </c>
      <c r="B173" s="72"/>
      <c r="C173" s="149">
        <v>400</v>
      </c>
      <c r="D173" s="175">
        <v>16</v>
      </c>
      <c r="E173" s="152">
        <v>9.8</v>
      </c>
      <c r="F173" s="144">
        <v>12.3</v>
      </c>
      <c r="G173" s="144">
        <v>15.3</v>
      </c>
      <c r="H173" s="144">
        <v>22.7</v>
      </c>
      <c r="I173" s="145">
        <v>36.3</v>
      </c>
      <c r="J173" s="160">
        <v>54.7</v>
      </c>
      <c r="K173" s="3"/>
      <c r="L173" s="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84"/>
      <c r="AA173" s="3"/>
    </row>
    <row r="174" spans="1:27" ht="12.75">
      <c r="A174">
        <v>19</v>
      </c>
      <c r="B174" s="72"/>
      <c r="C174" s="149">
        <v>450</v>
      </c>
      <c r="D174" s="175">
        <v>18</v>
      </c>
      <c r="E174" s="152">
        <v>11</v>
      </c>
      <c r="F174" s="144">
        <v>13.8</v>
      </c>
      <c r="G174" s="144">
        <v>17.2</v>
      </c>
      <c r="H174" s="144">
        <v>25.5</v>
      </c>
      <c r="I174" s="145">
        <v>40.9</v>
      </c>
      <c r="J174" s="160">
        <v>61.5</v>
      </c>
      <c r="K174" s="3"/>
      <c r="L174" s="4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84"/>
      <c r="AA174" s="3"/>
    </row>
    <row r="175" spans="1:27" ht="12.75">
      <c r="A175">
        <v>19.9</v>
      </c>
      <c r="B175" s="72"/>
      <c r="C175" s="149">
        <v>500</v>
      </c>
      <c r="D175" s="175">
        <v>20</v>
      </c>
      <c r="E175" s="152">
        <v>12.3</v>
      </c>
      <c r="F175" s="144">
        <v>15.3</v>
      </c>
      <c r="G175" s="144">
        <v>19.1</v>
      </c>
      <c r="H175" s="144">
        <v>28.4</v>
      </c>
      <c r="I175" s="145">
        <v>45.4</v>
      </c>
      <c r="J175" s="160">
        <v>68.3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84"/>
      <c r="AA175" s="3"/>
    </row>
    <row r="176" spans="1:27" ht="12.75">
      <c r="A176">
        <v>20.8</v>
      </c>
      <c r="B176" s="72"/>
      <c r="C176" s="149">
        <v>560</v>
      </c>
      <c r="D176" s="175">
        <v>22</v>
      </c>
      <c r="E176" s="152">
        <v>13.7</v>
      </c>
      <c r="F176" s="144">
        <v>17.2</v>
      </c>
      <c r="G176" s="144">
        <v>21.4</v>
      </c>
      <c r="H176" s="144">
        <v>31.7</v>
      </c>
      <c r="I176" s="145">
        <v>50.8</v>
      </c>
      <c r="J176" s="169">
        <v>0</v>
      </c>
      <c r="K176" s="3"/>
      <c r="L176" s="4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84"/>
      <c r="AA176" s="3"/>
    </row>
    <row r="177" spans="1:27" ht="12.75">
      <c r="A177">
        <v>21.7</v>
      </c>
      <c r="B177" s="72"/>
      <c r="C177" s="149">
        <v>630</v>
      </c>
      <c r="D177" s="175">
        <v>24</v>
      </c>
      <c r="E177" s="152">
        <v>15.4</v>
      </c>
      <c r="F177" s="144">
        <v>19.3</v>
      </c>
      <c r="G177" s="144">
        <v>24.1</v>
      </c>
      <c r="H177" s="144">
        <v>35.7</v>
      </c>
      <c r="I177" s="145">
        <v>57.2</v>
      </c>
      <c r="J177" s="169">
        <v>0</v>
      </c>
      <c r="K177" s="3"/>
      <c r="L177" s="4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84"/>
      <c r="AA177" s="3"/>
    </row>
    <row r="178" spans="1:27" ht="12.75">
      <c r="A178">
        <v>22.6</v>
      </c>
      <c r="B178" s="72"/>
      <c r="C178" s="149">
        <v>710</v>
      </c>
      <c r="D178" s="175">
        <v>28</v>
      </c>
      <c r="E178" s="152">
        <v>17.4</v>
      </c>
      <c r="F178" s="144">
        <v>21.8</v>
      </c>
      <c r="G178" s="144">
        <v>27.2</v>
      </c>
      <c r="H178" s="144">
        <v>40.2</v>
      </c>
      <c r="I178" s="145">
        <v>64.5</v>
      </c>
      <c r="J178" s="169">
        <v>0</v>
      </c>
      <c r="K178" s="3"/>
      <c r="L178" s="4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84"/>
      <c r="AA178" s="3"/>
    </row>
    <row r="179" spans="1:27" ht="12.75">
      <c r="A179">
        <v>23.5</v>
      </c>
      <c r="B179" s="72"/>
      <c r="C179" s="149">
        <v>800</v>
      </c>
      <c r="D179" s="175">
        <v>32</v>
      </c>
      <c r="E179" s="152">
        <v>19.6</v>
      </c>
      <c r="F179" s="144">
        <v>24.5</v>
      </c>
      <c r="G179" s="144">
        <v>30.6</v>
      </c>
      <c r="H179" s="144">
        <v>45.3</v>
      </c>
      <c r="I179" s="171">
        <v>0</v>
      </c>
      <c r="J179" s="169">
        <v>0</v>
      </c>
      <c r="K179" s="3"/>
      <c r="L179" s="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84"/>
      <c r="AA179" s="3"/>
    </row>
    <row r="180" spans="1:27" ht="12.75">
      <c r="A180">
        <v>24.4</v>
      </c>
      <c r="B180" s="72"/>
      <c r="C180" s="149">
        <v>900</v>
      </c>
      <c r="D180" s="175">
        <v>36</v>
      </c>
      <c r="E180" s="152">
        <v>22</v>
      </c>
      <c r="F180" s="144">
        <v>27.6</v>
      </c>
      <c r="G180" s="144">
        <v>34.4</v>
      </c>
      <c r="H180" s="144">
        <v>51</v>
      </c>
      <c r="I180" s="171">
        <v>0</v>
      </c>
      <c r="J180" s="169">
        <v>0</v>
      </c>
      <c r="K180" s="3"/>
      <c r="L180" s="4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84"/>
      <c r="AA180" s="3"/>
    </row>
    <row r="181" spans="1:27" ht="12.75">
      <c r="A181">
        <v>25.3</v>
      </c>
      <c r="B181" s="72"/>
      <c r="C181" s="149">
        <v>1000</v>
      </c>
      <c r="D181" s="175">
        <v>40</v>
      </c>
      <c r="E181" s="152">
        <v>24.5</v>
      </c>
      <c r="F181" s="144">
        <v>30.6</v>
      </c>
      <c r="G181" s="144">
        <v>38.2</v>
      </c>
      <c r="H181" s="144">
        <v>56.7</v>
      </c>
      <c r="I181" s="171">
        <v>0</v>
      </c>
      <c r="J181" s="169">
        <v>0</v>
      </c>
      <c r="K181" s="3"/>
      <c r="L181" s="4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84"/>
      <c r="AA181" s="3"/>
    </row>
    <row r="182" spans="1:27" ht="12.75">
      <c r="A182">
        <v>26.2</v>
      </c>
      <c r="B182" s="72"/>
      <c r="C182" s="149">
        <v>1100</v>
      </c>
      <c r="D182" s="175">
        <v>44</v>
      </c>
      <c r="E182" s="152">
        <v>26.9</v>
      </c>
      <c r="F182" s="144">
        <v>33.7</v>
      </c>
      <c r="G182" s="144">
        <v>42</v>
      </c>
      <c r="H182" s="144">
        <v>62.4</v>
      </c>
      <c r="I182" s="171">
        <v>0</v>
      </c>
      <c r="J182" s="169">
        <v>0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84"/>
      <c r="AA182" s="3"/>
    </row>
    <row r="183" spans="1:27" ht="12.75">
      <c r="A183">
        <v>27.1</v>
      </c>
      <c r="B183" s="72"/>
      <c r="C183" s="149">
        <v>1200</v>
      </c>
      <c r="D183" s="175">
        <v>48</v>
      </c>
      <c r="E183" s="152">
        <v>29.4</v>
      </c>
      <c r="F183" s="144">
        <v>36.7</v>
      </c>
      <c r="G183" s="144">
        <v>45.9</v>
      </c>
      <c r="H183" s="144">
        <v>68</v>
      </c>
      <c r="I183" s="171">
        <v>0</v>
      </c>
      <c r="J183" s="169">
        <v>0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84"/>
      <c r="AA183" s="3"/>
    </row>
    <row r="184" spans="1:27" ht="12.75">
      <c r="A184">
        <v>28</v>
      </c>
      <c r="B184" s="72"/>
      <c r="C184" s="149">
        <v>1400</v>
      </c>
      <c r="D184" s="175">
        <v>54</v>
      </c>
      <c r="E184" s="152">
        <v>34.4</v>
      </c>
      <c r="F184" s="144">
        <v>42.9</v>
      </c>
      <c r="G184" s="144">
        <v>53.5</v>
      </c>
      <c r="H184" s="167">
        <v>0</v>
      </c>
      <c r="I184" s="171">
        <v>0</v>
      </c>
      <c r="J184" s="169">
        <v>0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84"/>
      <c r="AA184" s="3"/>
    </row>
    <row r="185" spans="1:27" ht="13.5" thickBot="1">
      <c r="A185">
        <v>28.9</v>
      </c>
      <c r="B185" s="72"/>
      <c r="C185" s="151">
        <v>1600</v>
      </c>
      <c r="D185" s="153">
        <v>64</v>
      </c>
      <c r="E185" s="157">
        <v>39.2</v>
      </c>
      <c r="F185" s="158">
        <v>49</v>
      </c>
      <c r="G185" s="158">
        <v>61.2</v>
      </c>
      <c r="H185" s="166">
        <v>0</v>
      </c>
      <c r="I185" s="172">
        <v>0</v>
      </c>
      <c r="J185" s="170">
        <v>0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84"/>
      <c r="AA185" s="3"/>
    </row>
    <row r="186" spans="2:27" ht="13.5" thickTop="1">
      <c r="B186" s="72"/>
      <c r="C186" s="3"/>
      <c r="D186" s="3"/>
      <c r="E186" s="154">
        <v>2.5</v>
      </c>
      <c r="F186" s="155">
        <v>3.2</v>
      </c>
      <c r="G186" s="276">
        <v>4</v>
      </c>
      <c r="H186" s="155">
        <v>6</v>
      </c>
      <c r="I186" s="155">
        <v>10</v>
      </c>
      <c r="J186" s="156">
        <v>16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84"/>
      <c r="AA186" s="3"/>
    </row>
    <row r="187" spans="2:27" ht="12.75">
      <c r="B187" s="7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84"/>
      <c r="AA187" s="3"/>
    </row>
    <row r="188" spans="2:27" ht="12.75">
      <c r="B188" s="7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84"/>
      <c r="AA188" s="3"/>
    </row>
    <row r="189" spans="2:27" ht="12.75">
      <c r="B189" s="7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84"/>
      <c r="AA189" s="3"/>
    </row>
    <row r="190" spans="2:27" ht="12.75">
      <c r="B190" s="7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84"/>
      <c r="AA190" s="3"/>
    </row>
    <row r="191" spans="2:27" ht="12.75">
      <c r="B191" s="7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84"/>
      <c r="AA191" s="3"/>
    </row>
    <row r="192" spans="2:27" ht="12.75">
      <c r="B192" s="7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84"/>
      <c r="AA192" s="3"/>
    </row>
    <row r="193" spans="2:27" ht="12.75">
      <c r="B193" s="7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84"/>
      <c r="AA193" s="3"/>
    </row>
    <row r="194" spans="2:27" ht="12.75">
      <c r="B194" s="7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84"/>
      <c r="AA194" s="3"/>
    </row>
    <row r="195" spans="2:27" ht="12.75">
      <c r="B195" s="7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" t="s">
        <v>54</v>
      </c>
      <c r="T195" s="3"/>
      <c r="U195" s="3"/>
      <c r="V195" s="3"/>
      <c r="W195" s="3"/>
      <c r="X195" s="3"/>
      <c r="Y195" s="3"/>
      <c r="Z195" s="84"/>
      <c r="AA195" s="3"/>
    </row>
    <row r="196" spans="2:27" ht="13.5" thickBot="1">
      <c r="B196" s="79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7"/>
      <c r="AA196" s="3"/>
    </row>
    <row r="197" spans="3:4" ht="13.5" thickTop="1">
      <c r="C197"/>
      <c r="D197"/>
    </row>
    <row r="198" spans="3:4" ht="12.75">
      <c r="C198"/>
      <c r="D198"/>
    </row>
    <row r="199" spans="3:4" ht="12.75">
      <c r="C199"/>
      <c r="D199"/>
    </row>
    <row r="200" spans="3:4" ht="12.75">
      <c r="C200"/>
      <c r="D200"/>
    </row>
    <row r="201" spans="3:4" ht="12.75">
      <c r="C201"/>
      <c r="D201"/>
    </row>
  </sheetData>
  <sheetProtection/>
  <mergeCells count="8">
    <mergeCell ref="F5:S5"/>
    <mergeCell ref="F53:I53"/>
    <mergeCell ref="F54:I54"/>
    <mergeCell ref="C149:J149"/>
    <mergeCell ref="E151:J151"/>
    <mergeCell ref="C87:K87"/>
    <mergeCell ref="E89:K89"/>
    <mergeCell ref="F6:S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Ribando</dc:creator>
  <cp:keywords/>
  <dc:description/>
  <cp:lastModifiedBy>Windows User</cp:lastModifiedBy>
  <cp:lastPrinted>2022-02-02T13:25:27Z</cp:lastPrinted>
  <dcterms:created xsi:type="dcterms:W3CDTF">2003-08-30T22:04:34Z</dcterms:created>
  <dcterms:modified xsi:type="dcterms:W3CDTF">2022-02-04T12:57:21Z</dcterms:modified>
  <cp:category/>
  <cp:version/>
  <cp:contentType/>
  <cp:contentStatus/>
</cp:coreProperties>
</file>